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hidePivotFieldList="1" defaultThemeVersion="124226"/>
  <mc:AlternateContent xmlns:mc="http://schemas.openxmlformats.org/markup-compatibility/2006">
    <mc:Choice Requires="x15">
      <x15ac:absPath xmlns:x15ac="http://schemas.microsoft.com/office/spreadsheetml/2010/11/ac" url="C:\Users\Usuario\Documents\IDEP_planeación\Indicadores\Tercer_trimestre\"/>
    </mc:Choice>
  </mc:AlternateContent>
  <xr:revisionPtr revIDLastSave="0" documentId="13_ncr:1_{845BFDC7-8623-41FB-8F7E-210C6AA2238C}" xr6:coauthVersionLast="47" xr6:coauthVersionMax="47"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1" sheetId="15" r:id="rId4"/>
    <sheet name="Hoja2" sheetId="17" state="hidden" r:id="rId5"/>
  </sheets>
  <definedNames>
    <definedName name="_xlnm._FilterDatabase" localSheetId="3" hidden="1">'INDICADORES IDEP 2021'!$A$4:$Z$54</definedName>
    <definedName name="_xlnm.Print_Area" localSheetId="2">'Criterio de calificacion'!$A$1:$I$36</definedName>
    <definedName name="_xlnm.Print_Area" localSheetId="3">'INDICADORES IDEP 2021'!$A$1:$U$52</definedName>
    <definedName name="_xlnm.Print_Area" localSheetId="0">'Semaforo proceso'!$A$24:$F$46</definedName>
    <definedName name="Areas">#REF!</definedName>
    <definedName name="_xlnm.Print_Titles" localSheetId="3">'INDICADORES IDEP 2021'!$1:$4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 i="15" l="1"/>
  <c r="U30" i="15" l="1"/>
  <c r="U52" i="15"/>
  <c r="U51" i="15"/>
  <c r="U50" i="15"/>
  <c r="U9" i="15"/>
  <c r="U24" i="15"/>
  <c r="U23" i="15"/>
  <c r="U22" i="15"/>
  <c r="U54" i="15"/>
  <c r="U18" i="15"/>
  <c r="U17" i="15"/>
  <c r="U16" i="15"/>
  <c r="U15" i="15"/>
  <c r="U14" i="15"/>
  <c r="U13" i="15"/>
  <c r="U8" i="15" l="1"/>
  <c r="U7" i="15"/>
  <c r="U6" i="15"/>
  <c r="U5" i="15"/>
  <c r="U25" i="15" l="1"/>
  <c r="U21" i="15" l="1"/>
  <c r="U19" i="15"/>
  <c r="U31" i="15" l="1"/>
  <c r="U29" i="15"/>
  <c r="U28" i="15"/>
  <c r="U39" i="15"/>
  <c r="U36" i="15"/>
  <c r="U35" i="15"/>
  <c r="U53" i="15"/>
  <c r="U26" i="15"/>
  <c r="U27" i="15"/>
  <c r="U10" i="15"/>
  <c r="U11" i="15"/>
  <c r="U12" i="15"/>
  <c r="W23" i="15"/>
  <c r="T51" i="15" l="1"/>
  <c r="T50" i="15"/>
  <c r="T20" i="15"/>
  <c r="T43" i="15" l="1"/>
  <c r="T42" i="15"/>
  <c r="T41" i="15"/>
  <c r="T40" i="15"/>
  <c r="T39" i="15"/>
  <c r="T36" i="15" l="1"/>
  <c r="T35" i="15"/>
  <c r="T34" i="15"/>
  <c r="T32" i="15"/>
  <c r="T9" i="15"/>
  <c r="T10" i="15"/>
  <c r="T11" i="15"/>
  <c r="T21" i="15"/>
  <c r="T22" i="15"/>
  <c r="T23" i="15"/>
  <c r="T24" i="15"/>
  <c r="T26" i="15"/>
  <c r="T31" i="15"/>
  <c r="U34" i="15" l="1"/>
  <c r="U43" i="15"/>
  <c r="T5" i="15"/>
  <c r="N25" i="15" l="1"/>
  <c r="T13" i="15" l="1"/>
  <c r="T14" i="15"/>
  <c r="T15" i="15"/>
  <c r="T16" i="15"/>
  <c r="T17" i="15"/>
  <c r="T18" i="15"/>
  <c r="T7" i="15"/>
  <c r="T8" i="15"/>
  <c r="T44" i="15" l="1"/>
  <c r="T6" i="15" l="1"/>
  <c r="T12" i="15"/>
  <c r="T19" i="15"/>
  <c r="T25" i="15"/>
  <c r="T27" i="15"/>
  <c r="T28" i="15"/>
  <c r="T29" i="15"/>
  <c r="T30" i="15"/>
  <c r="T33" i="15"/>
  <c r="T37" i="15"/>
  <c r="T38" i="15"/>
  <c r="T45" i="15"/>
  <c r="T46" i="15"/>
  <c r="T47" i="15"/>
  <c r="T48" i="15"/>
  <c r="T53" i="15"/>
  <c r="T54" i="15"/>
  <c r="Y29" i="15" l="1"/>
  <c r="W29" i="15"/>
  <c r="Y50" i="15"/>
  <c r="W50" i="15"/>
  <c r="IW54" i="15" l="1"/>
  <c r="IW53" i="15"/>
  <c r="IW24" i="15"/>
  <c r="IW9" i="15"/>
  <c r="Y12" i="15"/>
  <c r="W12" i="15"/>
  <c r="Y11" i="15"/>
  <c r="W11" i="15"/>
  <c r="Y6" i="15"/>
  <c r="W6" i="15"/>
  <c r="A9" i="17"/>
  <c r="A23" i="17"/>
  <c r="W19" i="15"/>
  <c r="Y19" i="15"/>
  <c r="W22" i="15"/>
  <c r="Y22" i="15"/>
  <c r="Y23" i="15"/>
  <c r="W24" i="15"/>
  <c r="Y24" i="15"/>
  <c r="W26" i="15"/>
  <c r="Y26" i="15"/>
  <c r="W27" i="15"/>
  <c r="Y27" i="15"/>
  <c r="W28" i="15"/>
  <c r="Y28" i="15"/>
  <c r="W30" i="15"/>
  <c r="Y30" i="15"/>
  <c r="W33" i="15"/>
  <c r="Y33" i="15"/>
  <c r="W35" i="15"/>
  <c r="Y35" i="15"/>
  <c r="W36" i="15"/>
  <c r="Y36" i="15"/>
  <c r="W52" i="15"/>
  <c r="Y52" i="15"/>
  <c r="W53" i="15"/>
  <c r="Y53" i="15"/>
  <c r="W54" i="15"/>
  <c r="Y54" i="15"/>
  <c r="C3" i="13"/>
  <c r="E3" i="13" s="1"/>
  <c r="G3" i="13" s="1"/>
  <c r="H3" i="13" s="1"/>
  <c r="D3" i="13"/>
  <c r="F3" i="13"/>
  <c r="C4" i="13"/>
  <c r="E4" i="13" s="1"/>
  <c r="D4" i="13"/>
  <c r="F4" i="13"/>
  <c r="C5" i="13"/>
  <c r="E5" i="13" s="1"/>
  <c r="D5" i="13"/>
  <c r="F5" i="13"/>
  <c r="C6" i="13"/>
  <c r="E6" i="13"/>
  <c r="D6" i="13"/>
  <c r="F6" i="13"/>
  <c r="C7" i="13"/>
  <c r="E7" i="13" s="1"/>
  <c r="D7" i="13"/>
  <c r="F7" i="13"/>
  <c r="C8" i="13"/>
  <c r="E8" i="13" s="1"/>
  <c r="G8" i="13" s="1"/>
  <c r="D8" i="13"/>
  <c r="F8" i="13"/>
  <c r="C9" i="13"/>
  <c r="E9" i="13" s="1"/>
  <c r="G9" i="13" s="1"/>
  <c r="D9" i="13"/>
  <c r="F9" i="13"/>
  <c r="C10" i="13"/>
  <c r="E10" i="13" s="1"/>
  <c r="D10" i="13"/>
  <c r="F10" i="13"/>
  <c r="C11" i="13"/>
  <c r="E11" i="13" s="1"/>
  <c r="G11" i="13" s="1"/>
  <c r="D11" i="13"/>
  <c r="F11" i="13"/>
  <c r="C12" i="13"/>
  <c r="E12" i="13" s="1"/>
  <c r="D12" i="13"/>
  <c r="F12" i="13"/>
  <c r="C13" i="13"/>
  <c r="E13" i="13" s="1"/>
  <c r="D13" i="13"/>
  <c r="F13" i="13"/>
  <c r="C14" i="13"/>
  <c r="E14" i="13" s="1"/>
  <c r="G14" i="13" s="1"/>
  <c r="D14" i="13"/>
  <c r="F14" i="13"/>
  <c r="C15" i="13"/>
  <c r="E15" i="13" s="1"/>
  <c r="G15" i="13" s="1"/>
  <c r="D15" i="13"/>
  <c r="F15" i="13"/>
  <c r="C16" i="13"/>
  <c r="E16" i="13" s="1"/>
  <c r="G16" i="13" s="1"/>
  <c r="D16" i="13"/>
  <c r="F16" i="13"/>
  <c r="C17" i="13"/>
  <c r="E17" i="13" s="1"/>
  <c r="G17" i="13" s="1"/>
  <c r="D17" i="13"/>
  <c r="F17" i="13"/>
  <c r="C18" i="13"/>
  <c r="E18" i="13" s="1"/>
  <c r="G18" i="13" s="1"/>
  <c r="D18" i="13"/>
  <c r="F18" i="13"/>
  <c r="C19" i="13"/>
  <c r="E19" i="13" s="1"/>
  <c r="G19" i="13" s="1"/>
  <c r="D19" i="13"/>
  <c r="F19" i="13"/>
  <c r="C4" i="14"/>
  <c r="C6" i="14"/>
  <c r="C8" i="14"/>
  <c r="C9" i="14"/>
  <c r="C18" i="14"/>
  <c r="A20" i="14"/>
  <c r="C32" i="7"/>
  <c r="D32" i="7"/>
  <c r="F32" i="7" s="1"/>
  <c r="E32" i="7"/>
  <c r="C33" i="7"/>
  <c r="D33" i="7"/>
  <c r="F33" i="7" s="1"/>
  <c r="E33" i="7"/>
  <c r="C34" i="7"/>
  <c r="D34" i="7"/>
  <c r="F34" i="7" s="1"/>
  <c r="E34" i="7"/>
  <c r="C35" i="7"/>
  <c r="D35" i="7"/>
  <c r="F35" i="7" s="1"/>
  <c r="E35" i="7"/>
  <c r="C36" i="7"/>
  <c r="D36" i="7"/>
  <c r="F36" i="7" s="1"/>
  <c r="E36" i="7"/>
  <c r="C37" i="7"/>
  <c r="D37" i="7"/>
  <c r="F37" i="7" s="1"/>
  <c r="E37" i="7"/>
  <c r="C38" i="7"/>
  <c r="D38" i="7"/>
  <c r="F38" i="7" s="1"/>
  <c r="E38" i="7"/>
  <c r="C39" i="7"/>
  <c r="D39" i="7"/>
  <c r="F39" i="7" s="1"/>
  <c r="E39" i="7"/>
  <c r="C40" i="7"/>
  <c r="D40" i="7"/>
  <c r="F40" i="7" s="1"/>
  <c r="E40" i="7"/>
  <c r="C41" i="7"/>
  <c r="D41" i="7"/>
  <c r="F41" i="7" s="1"/>
  <c r="E41" i="7"/>
  <c r="C42" i="7"/>
  <c r="D42" i="7"/>
  <c r="F42" i="7" s="1"/>
  <c r="E42" i="7"/>
  <c r="C43" i="7"/>
  <c r="D43" i="7"/>
  <c r="F43" i="7" s="1"/>
  <c r="E43" i="7"/>
  <c r="C44" i="7"/>
  <c r="D44" i="7"/>
  <c r="F44" i="7" s="1"/>
  <c r="E44" i="7"/>
  <c r="C45" i="7"/>
  <c r="D45" i="7"/>
  <c r="F45" i="7" s="1"/>
  <c r="E45" i="7"/>
  <c r="C46" i="7"/>
  <c r="D46" i="7"/>
  <c r="F46" i="7" s="1"/>
  <c r="E46" i="7"/>
  <c r="C47" i="7"/>
  <c r="D47" i="7"/>
  <c r="F47" i="7" s="1"/>
  <c r="E47" i="7"/>
  <c r="C48" i="7"/>
  <c r="D48" i="7"/>
  <c r="F48" i="7" s="1"/>
  <c r="E48" i="7"/>
  <c r="IW33" i="15"/>
  <c r="G6" i="13" l="1"/>
  <c r="G5" i="13"/>
  <c r="G13" i="13"/>
  <c r="G7" i="13"/>
  <c r="G10" i="13"/>
  <c r="G12" i="13"/>
  <c r="F20" i="13"/>
  <c r="G4" i="13"/>
  <c r="IW12" i="15"/>
  <c r="IW27" i="15"/>
  <c r="IW6" i="15"/>
  <c r="IW23" i="15"/>
  <c r="A7" i="17"/>
  <c r="IW52" i="15"/>
</calcChain>
</file>

<file path=xl/sharedStrings.xml><?xml version="1.0" encoding="utf-8"?>
<sst xmlns="http://schemas.openxmlformats.org/spreadsheetml/2006/main" count="795" uniqueCount="412">
  <si>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</si>
  <si>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</si>
  <si>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</si>
  <si>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</si>
  <si>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</si>
  <si>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</si>
  <si>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</si>
  <si>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</si>
  <si>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</si>
  <si>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</si>
  <si>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</si>
  <si>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</si>
  <si>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</si>
  <si>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</si>
  <si>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</si>
  <si>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</si>
  <si>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</si>
  <si>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</si>
  <si>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</si>
  <si>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</si>
  <si>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</si>
  <si>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</si>
  <si>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</si>
  <si>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</si>
  <si>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</si>
  <si>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</si>
  <si>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</si>
  <si>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</si>
  <si>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</si>
  <si>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</si>
  <si>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</si>
  <si>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</si>
  <si>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</si>
  <si>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</si>
  <si>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</si>
  <si>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</si>
  <si>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</si>
  <si>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</si>
  <si>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</si>
  <si>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</si>
  <si>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</si>
  <si>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</si>
  <si>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</si>
  <si>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</si>
  <si>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</si>
  <si>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</si>
  <si>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</si>
  <si>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</si>
  <si>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</si>
  <si>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</si>
  <si>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</si>
  <si>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</si>
  <si>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</si>
  <si>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</si>
  <si>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</si>
  <si>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</si>
  <si>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</si>
  <si>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</si>
  <si>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</si>
  <si>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</si>
  <si>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</si>
  <si>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</si>
  <si>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</si>
  <si>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</si>
  <si>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</si>
  <si>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</si>
  <si>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</si>
  <si>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</si>
  <si>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</si>
  <si>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</si>
  <si>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</si>
  <si>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</si>
  <si>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</si>
  <si>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</si>
  <si>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</si>
  <si>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</si>
  <si>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</si>
  <si>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</si>
  <si>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</si>
  <si>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</si>
  <si>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</si>
  <si>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</si>
  <si>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</si>
  <si>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</si>
  <si>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</si>
  <si>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</si>
  <si>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</si>
  <si>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</si>
  <si>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</si>
  <si>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</si>
  <si>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</si>
  <si>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</si>
  <si>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</si>
  <si>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</si>
  <si>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</si>
  <si>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</si>
  <si>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</si>
  <si>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</si>
  <si>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</si>
  <si>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</si>
  <si>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</si>
  <si>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</si>
  <si>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</si>
  <si>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</si>
  <si>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</si>
  <si>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</si>
  <si>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</si>
  <si>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</si>
  <si>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</si>
  <si>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</si>
  <si>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</si>
  <si>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</si>
  <si>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</si>
  <si>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</si>
  <si>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</si>
  <si>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</si>
  <si>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</si>
  <si>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</si>
  <si>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</si>
  <si>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</si>
  <si>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</si>
  <si>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</si>
  <si>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</si>
  <si>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</si>
  <si>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</si>
  <si>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</si>
  <si>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</si>
  <si>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</si>
  <si>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</si>
  <si>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</si>
  <si>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</si>
  <si>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</si>
  <si>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</si>
  <si>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</si>
  <si>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</si>
  <si>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</si>
  <si>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</si>
  <si>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</si>
  <si>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</si>
  <si>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</si>
  <si>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</si>
  <si>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</si>
  <si>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</si>
  <si>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</si>
  <si>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</si>
  <si>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</si>
  <si>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</si>
  <si>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</si>
  <si>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</si>
  <si>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</si>
  <si>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</si>
  <si>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</si>
  <si>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</si>
  <si>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</si>
  <si>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</si>
  <si>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</si>
  <si>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</si>
  <si>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</si>
  <si>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</si>
  <si>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</si>
  <si>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</si>
  <si>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</si>
  <si>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</si>
  <si>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</si>
  <si>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</si>
  <si>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</si>
  <si>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</si>
  <si>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</si>
  <si>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</si>
  <si>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</si>
  <si>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</si>
  <si>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</si>
  <si>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</si>
  <si>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</si>
  <si>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</si>
  <si>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</si>
  <si>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</si>
  <si>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</si>
  <si>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</si>
  <si>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</si>
  <si>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</si>
  <si>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</si>
  <si>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</si>
  <si>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</si>
  <si>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</si>
  <si>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</si>
  <si>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</si>
  <si>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</si>
  <si>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</si>
  <si>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</si>
  <si>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</si>
  <si>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</si>
  <si>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</si>
  <si>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</si>
  <si>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</si>
  <si>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</si>
  <si>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</si>
  <si>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</si>
  <si>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</si>
  <si>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</si>
  <si>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</si>
  <si>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</si>
  <si>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</si>
  <si>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</si>
  <si>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</si>
  <si>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</si>
  <si>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</si>
  <si>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</si>
  <si>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</si>
  <si>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</si>
  <si>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</si>
  <si>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</si>
  <si>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</si>
  <si>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</si>
  <si>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</si>
  <si>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</si>
  <si>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</si>
  <si>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</si>
  <si>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</si>
  <si>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</si>
  <si>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</si>
  <si>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</si>
  <si>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</si>
  <si>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</si>
  <si>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</si>
  <si>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</si>
  <si>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</si>
  <si>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</si>
  <si>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</si>
  <si>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</si>
  <si>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</si>
  <si>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</si>
  <si>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</si>
  <si>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</si>
  <si>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</si>
  <si>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</si>
  <si>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</si>
  <si>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</si>
  <si>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</si>
  <si>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</si>
  <si>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</si>
  <si>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</si>
  <si>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</si>
  <si>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DIC-03</t>
  </si>
  <si>
    <t>DIC-04</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</si>
  <si>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</si>
  <si>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</si>
  <si>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</si>
  <si>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</si>
  <si>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</si>
  <si>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</si>
  <si>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</si>
  <si>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</si>
  <si>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</si>
  <si>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</si>
  <si>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</si>
  <si>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</si>
  <si>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</si>
  <si>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</si>
  <si>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</si>
  <si>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</si>
  <si>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</si>
  <si>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</si>
  <si>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</si>
  <si>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</si>
  <si>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</si>
  <si>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</si>
  <si>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</si>
  <si>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</si>
  <si>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</si>
  <si>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</si>
  <si>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</si>
  <si>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</si>
  <si>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</si>
  <si>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</si>
  <si>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</si>
  <si>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</si>
  <si>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</si>
  <si>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</si>
  <si>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</si>
  <si>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</si>
  <si>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</si>
  <si>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</si>
  <si>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</si>
  <si>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</si>
  <si>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</si>
  <si>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</si>
  <si>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</si>
  <si>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</si>
  <si>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</si>
  <si>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</si>
  <si>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</si>
  <si>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</si>
  <si>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</si>
  <si>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</si>
  <si>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</si>
  <si>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</si>
  <si>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</si>
  <si>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</si>
  <si>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</si>
  <si>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</si>
  <si>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</si>
  <si>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</si>
  <si>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</si>
  <si>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</si>
  <si>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</si>
  <si>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</si>
  <si>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</si>
  <si>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</si>
  <si>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</si>
  <si>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</si>
  <si>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</si>
  <si>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</si>
  <si>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</si>
  <si>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</si>
  <si>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</si>
  <si>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</si>
  <si>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</si>
  <si>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</si>
  <si>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</si>
  <si>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</si>
  <si>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</si>
  <si>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</si>
  <si>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</si>
  <si>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</si>
  <si>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</si>
  <si>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</si>
  <si>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</si>
  <si>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</si>
  <si>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</si>
  <si>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</si>
  <si>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</si>
  <si>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</si>
  <si>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</si>
  <si>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</si>
  <si>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</si>
  <si>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Menor a 0,25</t>
  </si>
  <si>
    <t>Menor a 25%</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</si>
  <si>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</si>
  <si>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</si>
  <si>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</si>
  <si>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</si>
  <si>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</si>
  <si>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</si>
  <si>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</si>
  <si>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</si>
  <si>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</si>
  <si>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</si>
  <si>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</si>
  <si>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</si>
  <si>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</si>
  <si>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</si>
  <si>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</si>
  <si>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</si>
  <si>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</si>
  <si>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</si>
  <si>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</si>
  <si>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</si>
  <si>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</si>
  <si>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</si>
  <si>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</si>
  <si>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</si>
  <si>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0,46</t>
  </si>
  <si>
    <t>Entre 101 y el 200</t>
  </si>
  <si>
    <t>Mayor a 201</t>
  </si>
  <si>
    <t>Entre 70% y 89%</t>
  </si>
  <si>
    <t>Entre 1,51 y 2,50</t>
  </si>
  <si>
    <t>Menor a 1,50</t>
  </si>
  <si>
    <t>Mayor a 2,51</t>
  </si>
  <si>
    <t>Mayor a 0,41</t>
  </si>
  <si>
    <t>Entre 0,21 y 0,40</t>
  </si>
  <si>
    <t>Entre 0,26 y 0,46</t>
  </si>
  <si>
    <t>Mayor a 0,47</t>
  </si>
  <si>
    <t>Menor a 300</t>
  </si>
  <si>
    <t>Entre 301 y 600</t>
  </si>
  <si>
    <t>Mayor a 601</t>
  </si>
  <si>
    <t>Mayor a 15</t>
  </si>
  <si>
    <t xml:space="preserve">TIPO  DE PROCESO </t>
  </si>
  <si>
    <t xml:space="preserve">TIPO DE INDICADOR </t>
  </si>
  <si>
    <t xml:space="preserve">Eficacia </t>
  </si>
  <si>
    <t>CUADRO DE MANDO INTEGRAL - CMI
INSTITUTO PARA LA INVESTIGACIÓN EDUCATIVA Y EL DESARROLLO PEDAGÓGICO - IDEP
INDICADORES 2021</t>
  </si>
  <si>
    <t>Eficiencia</t>
  </si>
  <si>
    <t>Efectividad</t>
  </si>
  <si>
    <t>GD-04</t>
  </si>
  <si>
    <t>Porcentaje de ejecución de el Plan Institucional de archivos - PINAR para la vigencia 2021.</t>
  </si>
  <si>
    <t>DIC-01</t>
  </si>
  <si>
    <t>Mayor a 8%</t>
  </si>
  <si>
    <t>Entre 5,1% y 7,90%</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</si>
  <si>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</si>
  <si>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</si>
  <si>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</si>
  <si>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6</t>
  </si>
  <si>
    <t>Entre 3 y 5,99</t>
  </si>
  <si>
    <t>Menor a 3</t>
  </si>
  <si>
    <t>Mayor a 0,79</t>
  </si>
  <si>
    <t>Entre 0,5 y 0,79</t>
  </si>
  <si>
    <t>Menor a 0,50</t>
  </si>
  <si>
    <t>Entre 8 y 14,99</t>
  </si>
  <si>
    <t>Menor a 8</t>
  </si>
  <si>
    <t>IDP-01</t>
  </si>
  <si>
    <t>IDP-02</t>
  </si>
  <si>
    <t>IDP-03</t>
  </si>
  <si>
    <t>IDP-04</t>
  </si>
  <si>
    <t>DIC-02</t>
  </si>
  <si>
    <t xml:space="preserve">Porcentaje de variación de seguidores de las redes sociales institucionales del IDEP </t>
  </si>
  <si>
    <t>Mayor a 100001</t>
  </si>
  <si>
    <t>Entre 80001 y 100000</t>
  </si>
  <si>
    <t>Menor a 100000</t>
  </si>
  <si>
    <t>Porcentaje de avance en la ejecución del Plan de adecuación y sostenibilidad del SIG con referente MIPG 2021</t>
  </si>
  <si>
    <t>Identificar el porcentaje de variación de seguidores que tienen las redes sociales del IDEP  como Facebook, Twitter, Instagram y YouTube para la vigencia 2021  con el fin de mejorar  como  se divulga la información del IDEP a través de estos medios.</t>
  </si>
  <si>
    <t>Medir el avance en la ejecución del Plan Institucional de archivos - PINAR para la vigencia 2021.</t>
  </si>
  <si>
    <t>Septiembre 30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</si>
</sst>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 #,##0_-;_-* &quot;-&quot;_-;_-@_-"/>
    <numFmt numFmtId="165" formatCode="_-* #,##0.00\ &quot;€&quot;_-;\-* #,##0.00\ &quot;€&quot;_-;_-* &quot;-&quot;??\ &quot;€&quot;_-;_-@_-"/>
    <numFmt numFmtId="166" formatCode="_ * #,##0.00_ ;_ * \-#,##0.00_ ;_ * &quot;-&quot;??_ ;_ @_ "/>
    <numFmt numFmtId="167" formatCode="[$-240A]d&quot; de &quot;mmmm&quot; de &quot;yyyy;@"/>
    <numFmt numFmtId="168" formatCode="0.0%"/>
    <numFmt numFmtId="169" formatCode="0.0"/>
    <numFmt numFmtId="170" formatCode="_ [$€-2]\ * #,##0.00_ ;_ [$€-2]\ * \-#,##0.00_ ;_ [$€-2]\ * &quot;-&quot;??_ "/>
    <numFmt numFmtId="171" formatCode="_ * #,##0_ ;_ * \-#,##0_ ;_ * &quot;-&quot;??_ ;_ @_ "/>
    <numFmt numFmtId="172" formatCode="[$-1540A]dd\-mmm\-yy;@"/>
    <numFmt numFmtId="173" formatCode="&quot;$&quot;\ #,##0.00"/>
    <numFmt numFmtId="174" formatCode="_ * #,##0.0_ ;_ * \-#,##0.0_ ;_ * &quot;-&quot;??_ ;_ @_ "/>
  </numFmts>
  <fonts count="56"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6"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164" fontId="54" fillId="0" borderId="0" applyFont="0" applyFill="0" applyBorder="0" applyAlignment="0" applyProtection="0"/>
  </cellStyleXfs>
  <cellXfs count="249">
    <xf numFmtId="0" fontId="0" fillId="0" borderId="0" xfId="0"/>
    <xf numFmtId="0" fontId="5" fillId="0" borderId="0" xfId="0" applyFont="1"/>
    <xf numFmtId="0" fontId="5" fillId="23" borderId="0" xfId="0" applyFont="1" applyFill="1"/>
    <xf numFmtId="0" fontId="5" fillId="23" borderId="0" xfId="0" applyFont="1" applyFill="1" applyAlignment="1"/>
    <xf numFmtId="167"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9" fontId="32" fillId="0" borderId="16" xfId="0" applyNumberFormat="1" applyFont="1" applyBorder="1" applyAlignment="1">
      <alignment horizontal="center" vertical="center" wrapText="1"/>
    </xf>
    <xf numFmtId="169"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8"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2"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6" fontId="43" fillId="0" borderId="9" xfId="61" applyFont="1" applyFill="1" applyBorder="1" applyAlignment="1">
      <alignment horizontal="center" vertical="center"/>
    </xf>
    <xf numFmtId="166"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3" fontId="0" fillId="0" borderId="9" xfId="65" applyNumberFormat="1" applyFont="1" applyFill="1" applyBorder="1" applyAlignment="1">
      <alignment horizontal="center" vertical="center" wrapText="1"/>
    </xf>
    <xf numFmtId="171"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8" fontId="0" fillId="30" borderId="9" xfId="759" applyNumberFormat="1" applyFont="1" applyFill="1" applyBorder="1" applyAlignment="1">
      <alignment horizontal="center" vertical="center"/>
    </xf>
    <xf numFmtId="9" fontId="43" fillId="30" borderId="9" xfId="759"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9" fontId="0" fillId="30" borderId="9" xfId="0" applyNumberFormat="1" applyFill="1" applyBorder="1" applyAlignment="1">
      <alignment horizontal="center" vertical="center" wrapText="1"/>
    </xf>
    <xf numFmtId="171" fontId="43" fillId="0" borderId="9" xfId="61" applyNumberFormat="1" applyFont="1" applyFill="1" applyBorder="1" applyAlignment="1">
      <alignment horizontal="center" vertical="center"/>
    </xf>
    <xf numFmtId="166" fontId="1" fillId="0" borderId="9" xfId="6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9" applyFont="1" applyFill="1" applyBorder="1" applyAlignment="1">
      <alignment horizontal="center" vertical="center" wrapText="1"/>
    </xf>
    <xf numFmtId="2" fontId="0" fillId="0" borderId="9" xfId="759" applyNumberFormat="1" applyFont="1" applyFill="1" applyBorder="1" applyAlignment="1">
      <alignment horizontal="center" vertical="center" wrapText="1"/>
    </xf>
    <xf numFmtId="171"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9" applyNumberFormat="1" applyFont="1" applyFill="1" applyBorder="1" applyAlignment="1">
      <alignment horizontal="center" vertical="center" wrapText="1"/>
    </xf>
    <xf numFmtId="171" fontId="1" fillId="0" borderId="9" xfId="61"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9" applyFont="1" applyAlignment="1">
      <alignment horizontal="center" vertical="center" wrapText="1"/>
    </xf>
    <xf numFmtId="0" fontId="0" fillId="0" borderId="9" xfId="61" applyNumberFormat="1" applyFont="1" applyFill="1" applyBorder="1" applyAlignment="1">
      <alignment horizontal="center" vertical="center" wrapText="1"/>
    </xf>
    <xf numFmtId="0" fontId="0" fillId="0" borderId="9" xfId="768" applyNumberFormat="1" applyFont="1" applyFill="1" applyBorder="1" applyAlignment="1">
      <alignment horizontal="center" vertical="center" wrapText="1"/>
    </xf>
    <xf numFmtId="0" fontId="0" fillId="0" borderId="9" xfId="0" applyFill="1" applyBorder="1" applyAlignment="1">
      <alignment vertical="center" wrapText="1"/>
    </xf>
    <xf numFmtId="0" fontId="0" fillId="0" borderId="0" xfId="0" applyAlignment="1">
      <alignment horizontal="center" vertical="center" wrapText="1"/>
    </xf>
    <xf numFmtId="168" fontId="0" fillId="0" borderId="9" xfId="759" applyNumberFormat="1" applyFont="1" applyFill="1" applyBorder="1" applyAlignment="1">
      <alignment horizontal="center" vertical="center"/>
    </xf>
    <xf numFmtId="9" fontId="0" fillId="30" borderId="9" xfId="759" applyNumberFormat="1" applyFont="1" applyFill="1" applyBorder="1" applyAlignment="1">
      <alignment horizontal="center" vertical="center" wrapText="1"/>
    </xf>
    <xf numFmtId="9" fontId="0" fillId="30" borderId="9" xfId="759" applyNumberFormat="1" applyFont="1" applyFill="1" applyBorder="1" applyAlignment="1">
      <alignment horizontal="center" vertical="center"/>
    </xf>
    <xf numFmtId="174" fontId="43" fillId="0" borderId="9" xfId="61" applyNumberFormat="1" applyFont="1" applyFill="1" applyBorder="1" applyAlignment="1">
      <alignment horizontal="center" vertical="center"/>
    </xf>
    <xf numFmtId="168" fontId="43" fillId="0" borderId="9" xfId="759" applyNumberFormat="1" applyFont="1" applyFill="1" applyBorder="1" applyAlignment="1">
      <alignment horizontal="center" vertical="center" wrapText="1"/>
    </xf>
    <xf numFmtId="166" fontId="47" fillId="0" borderId="9" xfId="61" applyFont="1" applyFill="1" applyBorder="1" applyAlignment="1">
      <alignment horizontal="center" vertical="center" wrapText="1"/>
    </xf>
    <xf numFmtId="168" fontId="1" fillId="0" borderId="9" xfId="759" applyNumberFormat="1" applyFont="1" applyFill="1" applyBorder="1" applyAlignment="1">
      <alignment horizontal="center" vertical="center" wrapText="1"/>
    </xf>
    <xf numFmtId="9" fontId="48" fillId="31" borderId="9" xfId="0" applyNumberFormat="1" applyFont="1" applyFill="1" applyBorder="1" applyAlignment="1">
      <alignment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30" borderId="9" xfId="0" applyFont="1" applyFill="1" applyBorder="1" applyAlignment="1">
      <alignment vertical="center" wrapText="1"/>
    </xf>
    <xf numFmtId="0" fontId="0" fillId="30" borderId="9" xfId="0" applyFill="1" applyBorder="1" applyAlignment="1">
      <alignment vertical="center" wrapText="1"/>
    </xf>
    <xf numFmtId="0" fontId="1" fillId="30" borderId="9" xfId="0" applyFont="1" applyFill="1" applyBorder="1" applyAlignment="1">
      <alignment horizontal="lef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33" fillId="27" borderId="9" xfId="0" applyFont="1" applyFill="1" applyBorder="1" applyAlignment="1">
      <alignment horizontal="center" vertical="center" wrapText="1"/>
    </xf>
    <xf numFmtId="0" fontId="41" fillId="0" borderId="18" xfId="0" applyFont="1" applyBorder="1" applyAlignment="1">
      <alignment horizontal="center" vertical="center" wrapText="1"/>
    </xf>
    <xf numFmtId="167" fontId="42" fillId="0" borderId="0" xfId="0" applyNumberFormat="1" applyFont="1" applyBorder="1" applyAlignment="1">
      <alignment horizontal="center" vertical="center" wrapText="1"/>
    </xf>
    <xf numFmtId="172" fontId="33" fillId="27" borderId="9"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49" fontId="33" fillId="27" borderId="9" xfId="0" applyNumberFormat="1"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51" fillId="0" borderId="0" xfId="0" applyFont="1" applyAlignment="1">
      <alignment horizontal="center" vertical="center"/>
    </xf>
    <xf numFmtId="0" fontId="5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05"/>
      <c r="B25" s="205"/>
      <c r="C25" s="205"/>
      <c r="D25" s="205"/>
      <c r="E25" s="205"/>
      <c r="F25" s="205"/>
      <c r="L25" s="4"/>
      <c r="N25" s="4"/>
    </row>
    <row r="26" spans="1:14" s="3" customFormat="1" ht="39" customHeight="1" x14ac:dyDescent="0.3">
      <c r="A26" s="205"/>
      <c r="B26" s="205"/>
      <c r="C26" s="205"/>
      <c r="D26" s="205"/>
      <c r="E26" s="205"/>
      <c r="F26" s="205"/>
      <c r="L26" s="4"/>
      <c r="N26" s="4"/>
    </row>
    <row r="27" spans="1:14" s="3" customFormat="1" ht="39" customHeight="1" x14ac:dyDescent="0.3">
      <c r="A27" s="10"/>
      <c r="B27" s="11"/>
      <c r="C27" s="10"/>
      <c r="D27" s="10"/>
      <c r="E27" s="12"/>
      <c r="F27" s="10"/>
      <c r="L27" s="4"/>
      <c r="N27" s="4"/>
    </row>
    <row r="28" spans="1:14" s="3" customFormat="1" ht="39" customHeight="1" x14ac:dyDescent="0.3">
      <c r="A28" s="206" t="s">
        <v>91</v>
      </c>
      <c r="B28" s="206"/>
      <c r="C28" s="206"/>
      <c r="D28" s="206"/>
      <c r="E28" s="206"/>
      <c r="F28" s="206"/>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07"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8"/>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04"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04"/>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04"/>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04"/>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04"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04"/>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04"/>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04"/>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04"/>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04"/>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04"/>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04"/>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04"/>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04"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04"/>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9">
        <f>SUM(B3:B19)</f>
        <v>0.99500000000000044</v>
      </c>
      <c r="B20" s="210"/>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14" t="s">
        <v>98</v>
      </c>
      <c r="C1" s="215"/>
      <c r="D1" s="215"/>
      <c r="E1" s="215"/>
      <c r="F1" s="215"/>
      <c r="G1" s="215"/>
      <c r="H1" s="216"/>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11"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12"/>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12"/>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13"/>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13"/>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13"/>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13"/>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13"/>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13"/>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13"/>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13"/>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13"/>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13"/>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13"/>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13"/>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13"/>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13"/>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117"/>
  <sheetViews>
    <sheetView showGridLines="0" tabSelected="1" zoomScale="85" zoomScaleNormal="85" zoomScaleSheetLayoutView="70" zoomScalePageLayoutView="20" workbookViewId="0">
      <pane ySplit="4" topLeftCell="A5" activePane="bottomLeft" state="frozen"/>
      <selection pane="bottomLeft" activeCell="A5" sqref="A5"/>
    </sheetView>
  </sheetViews>
  <sheetFormatPr baseColWidth="10" defaultColWidth="17.42578125" defaultRowHeight="12.75" zeroHeight="1" x14ac:dyDescent="0.2"/>
  <cols>
    <col min="1" max="1" width="16.42578125" style="72" customWidth="1"/>
    <col min="2" max="2" width="16.42578125" style="182"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customWidth="1"/>
    <col min="13" max="13" width="15.85546875" style="65" customWidth="1"/>
    <col min="14" max="14" width="16.7109375" style="190" customWidth="1"/>
    <col min="15" max="15" width="13.42578125" style="190" customWidth="1"/>
    <col min="16" max="16" width="13.42578125" style="195" customWidth="1"/>
    <col min="17" max="17" width="13.42578125" style="190" customWidth="1"/>
    <col min="18" max="18" width="11.5703125" style="190" customWidth="1"/>
    <col min="19" max="19" width="16.42578125" style="190" customWidth="1"/>
    <col min="20" max="20" width="16.42578125" style="121"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28"/>
      <c r="B1" s="229"/>
      <c r="C1" s="230"/>
      <c r="D1" s="231" t="s">
        <v>380</v>
      </c>
      <c r="E1" s="225"/>
      <c r="F1" s="225"/>
      <c r="G1" s="225"/>
      <c r="H1" s="225"/>
      <c r="I1" s="225"/>
      <c r="J1" s="225"/>
      <c r="K1" s="225"/>
      <c r="L1" s="225"/>
      <c r="M1" s="225"/>
      <c r="N1" s="225"/>
      <c r="O1" s="225"/>
      <c r="P1" s="225"/>
      <c r="Q1" s="225"/>
      <c r="R1" s="225" t="s">
        <v>158</v>
      </c>
      <c r="S1" s="225"/>
      <c r="T1" s="225"/>
      <c r="U1" s="71">
        <f>IFERROR(AVERAGE(U5:U54),AVERAGE(U5:U54))</f>
        <v>1.0328115047619049</v>
      </c>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row>
    <row r="2" spans="1:257" ht="25.5" customHeight="1" x14ac:dyDescent="0.2">
      <c r="C2" s="68"/>
      <c r="O2" s="125" t="s">
        <v>153</v>
      </c>
      <c r="P2" s="226" t="s">
        <v>411</v>
      </c>
      <c r="Q2" s="226"/>
      <c r="R2" s="226"/>
      <c r="S2" s="226"/>
      <c r="T2" s="226"/>
      <c r="U2" s="226"/>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row>
    <row r="3" spans="1:257" ht="25.5" customHeight="1" x14ac:dyDescent="0.2">
      <c r="A3" s="224" t="s">
        <v>68</v>
      </c>
      <c r="B3" s="224" t="s">
        <v>377</v>
      </c>
      <c r="C3" s="224" t="s">
        <v>378</v>
      </c>
      <c r="D3" s="224" t="s">
        <v>100</v>
      </c>
      <c r="E3" s="232" t="s">
        <v>148</v>
      </c>
      <c r="F3" s="224" t="s">
        <v>48</v>
      </c>
      <c r="G3" s="224"/>
      <c r="H3" s="224" t="s">
        <v>96</v>
      </c>
      <c r="I3" s="224" t="s">
        <v>141</v>
      </c>
      <c r="J3" s="224" t="s">
        <v>106</v>
      </c>
      <c r="K3" s="224" t="s">
        <v>107</v>
      </c>
      <c r="L3" s="224"/>
      <c r="M3" s="224"/>
      <c r="N3" s="224" t="s">
        <v>146</v>
      </c>
      <c r="O3" s="224" t="s">
        <v>105</v>
      </c>
      <c r="P3" s="224"/>
      <c r="Q3" s="224"/>
      <c r="R3" s="224"/>
      <c r="S3" s="224" t="s">
        <v>151</v>
      </c>
      <c r="T3" s="224" t="s">
        <v>147</v>
      </c>
      <c r="U3" s="227" t="s">
        <v>152</v>
      </c>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row>
    <row r="4" spans="1:257" ht="28.5" customHeight="1" x14ac:dyDescent="0.2">
      <c r="A4" s="224"/>
      <c r="B4" s="224"/>
      <c r="C4" s="224"/>
      <c r="D4" s="224"/>
      <c r="E4" s="232"/>
      <c r="F4" s="224"/>
      <c r="G4" s="224"/>
      <c r="H4" s="224"/>
      <c r="I4" s="224"/>
      <c r="J4" s="224"/>
      <c r="K4" s="110" t="s">
        <v>192</v>
      </c>
      <c r="L4" s="111" t="s">
        <v>190</v>
      </c>
      <c r="M4" s="112" t="s">
        <v>191</v>
      </c>
      <c r="N4" s="224"/>
      <c r="O4" s="113" t="s">
        <v>139</v>
      </c>
      <c r="P4" s="113" t="s">
        <v>140</v>
      </c>
      <c r="Q4" s="113" t="s">
        <v>144</v>
      </c>
      <c r="R4" s="113" t="s">
        <v>145</v>
      </c>
      <c r="S4" s="224"/>
      <c r="T4" s="224"/>
      <c r="U4" s="227"/>
      <c r="V4" s="65" t="s">
        <v>125</v>
      </c>
      <c r="W4" s="65" t="s">
        <v>126</v>
      </c>
      <c r="X4" s="65" t="s">
        <v>127</v>
      </c>
      <c r="Y4" s="65" t="s">
        <v>128</v>
      </c>
      <c r="Z4" s="65" t="s">
        <v>124</v>
      </c>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row>
    <row r="5" spans="1:257" s="74" customFormat="1" ht="51" customHeight="1" x14ac:dyDescent="0.2">
      <c r="A5" s="102" t="s">
        <v>108</v>
      </c>
      <c r="B5" s="73" t="s">
        <v>103</v>
      </c>
      <c r="C5" s="180" t="s">
        <v>382</v>
      </c>
      <c r="D5" s="73" t="s">
        <v>109</v>
      </c>
      <c r="E5" s="75" t="s">
        <v>385</v>
      </c>
      <c r="F5" s="219" t="s">
        <v>404</v>
      </c>
      <c r="G5" s="220"/>
      <c r="H5" s="101" t="s">
        <v>409</v>
      </c>
      <c r="I5" s="101" t="s">
        <v>143</v>
      </c>
      <c r="J5" s="101" t="s">
        <v>104</v>
      </c>
      <c r="K5" s="77" t="s">
        <v>386</v>
      </c>
      <c r="L5" s="103" t="s">
        <v>387</v>
      </c>
      <c r="M5" s="78" t="s">
        <v>388</v>
      </c>
      <c r="N5" s="115">
        <v>0.1</v>
      </c>
      <c r="O5" s="94">
        <v>4.1700000000000001E-2</v>
      </c>
      <c r="P5" s="127">
        <v>2.1600000000000001E-2</v>
      </c>
      <c r="Q5" s="127">
        <v>4.6100000000000002E-2</v>
      </c>
      <c r="R5" s="127"/>
      <c r="S5" s="197">
        <v>0.02</v>
      </c>
      <c r="T5" s="184">
        <f>SUM(O5:R5)</f>
        <v>0.1094</v>
      </c>
      <c r="U5" s="114">
        <f>+Q5/S5</f>
        <v>2.3050000000000002</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50.1" customHeight="1" x14ac:dyDescent="0.2">
      <c r="A6" s="102" t="s">
        <v>108</v>
      </c>
      <c r="B6" s="73" t="s">
        <v>103</v>
      </c>
      <c r="C6" s="180" t="s">
        <v>382</v>
      </c>
      <c r="D6" s="73" t="s">
        <v>109</v>
      </c>
      <c r="E6" s="75" t="s">
        <v>403</v>
      </c>
      <c r="F6" s="219" t="s">
        <v>389</v>
      </c>
      <c r="G6" s="220"/>
      <c r="H6" s="101" t="s">
        <v>390</v>
      </c>
      <c r="I6" s="101" t="s">
        <v>143</v>
      </c>
      <c r="J6" s="101" t="s">
        <v>104</v>
      </c>
      <c r="K6" s="77" t="s">
        <v>391</v>
      </c>
      <c r="L6" s="103" t="s">
        <v>392</v>
      </c>
      <c r="M6" s="78" t="s">
        <v>393</v>
      </c>
      <c r="N6" s="116">
        <v>40</v>
      </c>
      <c r="O6" s="192">
        <v>12</v>
      </c>
      <c r="P6" s="186">
        <v>10</v>
      </c>
      <c r="Q6" s="186">
        <v>12</v>
      </c>
      <c r="R6" s="186"/>
      <c r="S6" s="95">
        <v>10</v>
      </c>
      <c r="T6" s="126">
        <f t="shared" ref="T6:T54" si="0">SUM(O6:R6)</f>
        <v>34</v>
      </c>
      <c r="U6" s="114">
        <f>+Q6/S6</f>
        <v>1.2</v>
      </c>
      <c r="V6" s="79">
        <v>0</v>
      </c>
      <c r="W6" s="79">
        <f>-COS((Q6/Z6)*PI())</f>
        <v>-1</v>
      </c>
      <c r="X6" s="79">
        <v>0</v>
      </c>
      <c r="Y6" s="79">
        <f>SIN((Q6/Z6)*PI())</f>
        <v>-1.470178145890344E-15</v>
      </c>
      <c r="Z6" s="80">
        <v>1</v>
      </c>
      <c r="IW6" s="81">
        <f>AVERAGE(U5:U6)</f>
        <v>1.7524999999999999</v>
      </c>
    </row>
    <row r="7" spans="1:257" s="79" customFormat="1" ht="50.1" customHeight="1" x14ac:dyDescent="0.2">
      <c r="A7" s="173" t="s">
        <v>108</v>
      </c>
      <c r="B7" s="174" t="s">
        <v>103</v>
      </c>
      <c r="C7" s="183" t="s">
        <v>381</v>
      </c>
      <c r="D7" s="174" t="s">
        <v>109</v>
      </c>
      <c r="E7" s="75" t="s">
        <v>243</v>
      </c>
      <c r="F7" s="222" t="s">
        <v>346</v>
      </c>
      <c r="G7" s="223"/>
      <c r="H7" s="172" t="s">
        <v>348</v>
      </c>
      <c r="I7" s="172" t="s">
        <v>143</v>
      </c>
      <c r="J7" s="172" t="s">
        <v>104</v>
      </c>
      <c r="K7" s="77" t="s">
        <v>394</v>
      </c>
      <c r="L7" s="157" t="s">
        <v>395</v>
      </c>
      <c r="M7" s="78" t="s">
        <v>396</v>
      </c>
      <c r="N7" s="169">
        <v>1</v>
      </c>
      <c r="O7" s="185">
        <v>0.15</v>
      </c>
      <c r="P7" s="185">
        <v>0.3</v>
      </c>
      <c r="Q7" s="176">
        <v>0.3</v>
      </c>
      <c r="R7" s="176"/>
      <c r="S7" s="188">
        <v>0.3</v>
      </c>
      <c r="T7" s="126">
        <f t="shared" si="0"/>
        <v>0.75</v>
      </c>
      <c r="U7" s="114">
        <f>+Q7/S7</f>
        <v>1</v>
      </c>
      <c r="Z7" s="80"/>
      <c r="IW7" s="81"/>
    </row>
    <row r="8" spans="1:257" s="79" customFormat="1" ht="50.1" customHeight="1" x14ac:dyDescent="0.2">
      <c r="A8" s="173" t="s">
        <v>108</v>
      </c>
      <c r="B8" s="174" t="s">
        <v>103</v>
      </c>
      <c r="C8" s="183" t="s">
        <v>381</v>
      </c>
      <c r="D8" s="174" t="s">
        <v>109</v>
      </c>
      <c r="E8" s="75" t="s">
        <v>244</v>
      </c>
      <c r="F8" s="222" t="s">
        <v>347</v>
      </c>
      <c r="G8" s="223"/>
      <c r="H8" s="172" t="s">
        <v>349</v>
      </c>
      <c r="I8" s="172" t="s">
        <v>143</v>
      </c>
      <c r="J8" s="172" t="s">
        <v>104</v>
      </c>
      <c r="K8" s="77" t="s">
        <v>376</v>
      </c>
      <c r="L8" s="157" t="s">
        <v>397</v>
      </c>
      <c r="M8" s="78" t="s">
        <v>398</v>
      </c>
      <c r="N8" s="175">
        <v>19</v>
      </c>
      <c r="O8" s="128">
        <v>0</v>
      </c>
      <c r="P8" s="128">
        <v>3</v>
      </c>
      <c r="Q8" s="128">
        <v>5</v>
      </c>
      <c r="R8" s="128"/>
      <c r="S8" s="95">
        <v>3</v>
      </c>
      <c r="T8" s="126">
        <f t="shared" si="0"/>
        <v>8</v>
      </c>
      <c r="U8" s="114">
        <f>+Q8/S8</f>
        <v>1.6666666666666667</v>
      </c>
      <c r="Z8" s="80"/>
      <c r="IW8" s="81"/>
    </row>
    <row r="9" spans="1:257" s="84" customFormat="1" ht="50.1" customHeight="1" x14ac:dyDescent="0.2">
      <c r="A9" s="107" t="s">
        <v>101</v>
      </c>
      <c r="B9" s="108" t="s">
        <v>103</v>
      </c>
      <c r="C9" s="180" t="s">
        <v>379</v>
      </c>
      <c r="D9" s="107" t="s">
        <v>102</v>
      </c>
      <c r="E9" s="83" t="s">
        <v>149</v>
      </c>
      <c r="F9" s="217" t="s">
        <v>333</v>
      </c>
      <c r="G9" s="217"/>
      <c r="H9" s="107" t="s">
        <v>334</v>
      </c>
      <c r="I9" s="107" t="s">
        <v>143</v>
      </c>
      <c r="J9" s="107" t="s">
        <v>104</v>
      </c>
      <c r="K9" s="77" t="s">
        <v>196</v>
      </c>
      <c r="L9" s="109" t="s">
        <v>197</v>
      </c>
      <c r="M9" s="78" t="s">
        <v>198</v>
      </c>
      <c r="N9" s="70">
        <v>1</v>
      </c>
      <c r="O9" s="70">
        <v>1</v>
      </c>
      <c r="P9" s="97">
        <v>1</v>
      </c>
      <c r="Q9" s="97">
        <v>1</v>
      </c>
      <c r="R9" s="90"/>
      <c r="S9" s="70">
        <v>1</v>
      </c>
      <c r="T9" s="184">
        <f>+AVERAGE(O9:R9)</f>
        <v>1</v>
      </c>
      <c r="U9" s="114">
        <f>+Q9/S9</f>
        <v>1</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f>AVERAGE(U9)</f>
        <v>1</v>
      </c>
    </row>
    <row r="10" spans="1:257" s="74" customFormat="1" ht="56.25" customHeight="1" x14ac:dyDescent="0.2">
      <c r="A10" s="102" t="s">
        <v>150</v>
      </c>
      <c r="B10" s="101" t="s">
        <v>163</v>
      </c>
      <c r="C10" s="183" t="s">
        <v>379</v>
      </c>
      <c r="D10" s="102" t="s">
        <v>102</v>
      </c>
      <c r="E10" s="83" t="s">
        <v>184</v>
      </c>
      <c r="F10" s="217" t="s">
        <v>238</v>
      </c>
      <c r="G10" s="217"/>
      <c r="H10" s="101" t="s">
        <v>332</v>
      </c>
      <c r="I10" s="101" t="s">
        <v>143</v>
      </c>
      <c r="J10" s="101" t="s">
        <v>104</v>
      </c>
      <c r="K10" s="77" t="s">
        <v>193</v>
      </c>
      <c r="L10" s="104" t="s">
        <v>194</v>
      </c>
      <c r="M10" s="78" t="s">
        <v>239</v>
      </c>
      <c r="N10" s="66">
        <v>1</v>
      </c>
      <c r="O10" s="96">
        <v>1</v>
      </c>
      <c r="P10" s="96">
        <v>1</v>
      </c>
      <c r="Q10" s="96">
        <v>1</v>
      </c>
      <c r="R10" s="96"/>
      <c r="S10" s="96">
        <v>1</v>
      </c>
      <c r="T10" s="184">
        <f>+AVERAGE(O10:R10)</f>
        <v>1</v>
      </c>
      <c r="U10" s="114">
        <f t="shared" ref="U10:U19" si="1">+Q10/S10</f>
        <v>1</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83" t="s">
        <v>379</v>
      </c>
      <c r="D11" s="102" t="s">
        <v>102</v>
      </c>
      <c r="E11" s="83" t="s">
        <v>185</v>
      </c>
      <c r="F11" s="217" t="s">
        <v>240</v>
      </c>
      <c r="G11" s="218"/>
      <c r="H11" s="101" t="s">
        <v>187</v>
      </c>
      <c r="I11" s="101" t="s">
        <v>142</v>
      </c>
      <c r="J11" s="101" t="s">
        <v>104</v>
      </c>
      <c r="K11" s="77" t="s">
        <v>138</v>
      </c>
      <c r="L11" s="104" t="s">
        <v>241</v>
      </c>
      <c r="M11" s="78" t="s">
        <v>195</v>
      </c>
      <c r="N11" s="66">
        <v>1</v>
      </c>
      <c r="O11" s="96">
        <v>1</v>
      </c>
      <c r="P11" s="96">
        <v>1</v>
      </c>
      <c r="Q11" s="96">
        <v>1</v>
      </c>
      <c r="R11" s="96"/>
      <c r="S11" s="96">
        <v>1</v>
      </c>
      <c r="T11" s="184">
        <f>+AVERAGE(O11:R11)</f>
        <v>1</v>
      </c>
      <c r="U11" s="114">
        <f t="shared" si="1"/>
        <v>1</v>
      </c>
      <c r="W11" s="74">
        <f t="shared" ref="W11:W12" si="2">-COS((Q11/Z11)*PI())</f>
        <v>1</v>
      </c>
      <c r="X11" s="74">
        <v>0</v>
      </c>
      <c r="Y11" s="74">
        <f t="shared" ref="Y11:Y12" si="3">SIN((Q11/Z11)*PI())</f>
        <v>1.22514845490862E-16</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80" t="s">
        <v>379</v>
      </c>
      <c r="D12" s="102" t="s">
        <v>102</v>
      </c>
      <c r="E12" s="83" t="s">
        <v>186</v>
      </c>
      <c r="F12" s="217" t="s">
        <v>408</v>
      </c>
      <c r="G12" s="218"/>
      <c r="H12" s="101" t="s">
        <v>335</v>
      </c>
      <c r="I12" s="101" t="s">
        <v>143</v>
      </c>
      <c r="J12" s="101" t="s">
        <v>104</v>
      </c>
      <c r="K12" s="77" t="s">
        <v>138</v>
      </c>
      <c r="L12" s="104" t="s">
        <v>365</v>
      </c>
      <c r="M12" s="78" t="s">
        <v>220</v>
      </c>
      <c r="N12" s="70">
        <v>1</v>
      </c>
      <c r="O12" s="198">
        <v>0.18</v>
      </c>
      <c r="P12" s="171">
        <v>0.31</v>
      </c>
      <c r="Q12" s="198">
        <v>0.28000000000000003</v>
      </c>
      <c r="R12" s="170"/>
      <c r="S12" s="171">
        <v>0.3</v>
      </c>
      <c r="T12" s="184">
        <f t="shared" si="0"/>
        <v>0.77</v>
      </c>
      <c r="U12" s="114">
        <f t="shared" si="1"/>
        <v>0.93333333333333346</v>
      </c>
      <c r="V12" s="84">
        <v>0</v>
      </c>
      <c r="W12" s="84">
        <f t="shared" si="2"/>
        <v>-0.55919290347074679</v>
      </c>
      <c r="X12" s="84">
        <v>0</v>
      </c>
      <c r="Y12" s="84">
        <f t="shared" si="3"/>
        <v>0.82903757255504174</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f>AVERAGE(U6:U12)</f>
        <v>1.1142857142857143</v>
      </c>
    </row>
    <row r="13" spans="1:257" s="74" customFormat="1" ht="50.1" customHeight="1" x14ac:dyDescent="0.2">
      <c r="A13" s="172" t="s">
        <v>161</v>
      </c>
      <c r="B13" s="173" t="s">
        <v>117</v>
      </c>
      <c r="C13" s="183" t="s">
        <v>379</v>
      </c>
      <c r="D13" s="173" t="s">
        <v>109</v>
      </c>
      <c r="E13" s="83" t="s">
        <v>399</v>
      </c>
      <c r="F13" s="219" t="s">
        <v>340</v>
      </c>
      <c r="G13" s="220"/>
      <c r="H13" s="172" t="s">
        <v>354</v>
      </c>
      <c r="I13" s="172" t="s">
        <v>143</v>
      </c>
      <c r="J13" s="172" t="s">
        <v>104</v>
      </c>
      <c r="K13" s="77" t="s">
        <v>368</v>
      </c>
      <c r="L13" s="157" t="s">
        <v>366</v>
      </c>
      <c r="M13" s="78" t="s">
        <v>367</v>
      </c>
      <c r="N13" s="163">
        <v>5</v>
      </c>
      <c r="O13" s="177">
        <v>1</v>
      </c>
      <c r="P13" s="199">
        <v>1.8</v>
      </c>
      <c r="Q13" s="130">
        <v>1.2</v>
      </c>
      <c r="R13" s="129"/>
      <c r="S13" s="199">
        <v>1.2</v>
      </c>
      <c r="T13" s="126">
        <f t="shared" si="0"/>
        <v>4</v>
      </c>
      <c r="U13" s="114">
        <f t="shared" si="1"/>
        <v>1</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72" t="s">
        <v>161</v>
      </c>
      <c r="B14" s="173" t="s">
        <v>117</v>
      </c>
      <c r="C14" s="183" t="s">
        <v>379</v>
      </c>
      <c r="D14" s="173" t="s">
        <v>109</v>
      </c>
      <c r="E14" s="83" t="s">
        <v>400</v>
      </c>
      <c r="F14" s="219" t="s">
        <v>341</v>
      </c>
      <c r="G14" s="220"/>
      <c r="H14" s="172" t="s">
        <v>355</v>
      </c>
      <c r="I14" s="172" t="s">
        <v>143</v>
      </c>
      <c r="J14" s="172" t="s">
        <v>104</v>
      </c>
      <c r="K14" s="77" t="s">
        <v>242</v>
      </c>
      <c r="L14" s="157" t="s">
        <v>361</v>
      </c>
      <c r="M14" s="78" t="s">
        <v>360</v>
      </c>
      <c r="N14" s="163">
        <v>2</v>
      </c>
      <c r="O14" s="199">
        <v>0.3</v>
      </c>
      <c r="P14" s="199">
        <v>0.6</v>
      </c>
      <c r="Q14" s="129">
        <v>0.6</v>
      </c>
      <c r="R14" s="129"/>
      <c r="S14" s="199">
        <v>0.6</v>
      </c>
      <c r="T14" s="126">
        <f t="shared" si="0"/>
        <v>1.5</v>
      </c>
      <c r="U14" s="114">
        <f t="shared" si="1"/>
        <v>1</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50.1" customHeight="1" x14ac:dyDescent="0.2">
      <c r="A15" s="172" t="s">
        <v>161</v>
      </c>
      <c r="B15" s="173" t="s">
        <v>117</v>
      </c>
      <c r="C15" s="183" t="s">
        <v>381</v>
      </c>
      <c r="D15" s="173" t="s">
        <v>109</v>
      </c>
      <c r="E15" s="83" t="s">
        <v>401</v>
      </c>
      <c r="F15" s="219" t="s">
        <v>342</v>
      </c>
      <c r="G15" s="220"/>
      <c r="H15" s="172" t="s">
        <v>356</v>
      </c>
      <c r="I15" s="172" t="s">
        <v>143</v>
      </c>
      <c r="J15" s="172" t="s">
        <v>104</v>
      </c>
      <c r="K15" s="77" t="s">
        <v>369</v>
      </c>
      <c r="L15" s="157" t="s">
        <v>370</v>
      </c>
      <c r="M15" s="78" t="s">
        <v>360</v>
      </c>
      <c r="N15" s="163">
        <v>1</v>
      </c>
      <c r="O15" s="129">
        <v>0.15</v>
      </c>
      <c r="P15" s="199">
        <v>0.3</v>
      </c>
      <c r="Q15" s="129">
        <v>0.3</v>
      </c>
      <c r="R15" s="129"/>
      <c r="S15" s="178">
        <v>0.3</v>
      </c>
      <c r="T15" s="126">
        <f t="shared" si="0"/>
        <v>0.75</v>
      </c>
      <c r="U15" s="114">
        <f t="shared" si="1"/>
        <v>1</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50.1" customHeight="1" x14ac:dyDescent="0.2">
      <c r="A16" s="172" t="s">
        <v>161</v>
      </c>
      <c r="B16" s="173" t="s">
        <v>117</v>
      </c>
      <c r="C16" s="183" t="s">
        <v>381</v>
      </c>
      <c r="D16" s="173" t="s">
        <v>109</v>
      </c>
      <c r="E16" s="83" t="s">
        <v>402</v>
      </c>
      <c r="F16" s="219" t="s">
        <v>343</v>
      </c>
      <c r="G16" s="220"/>
      <c r="H16" s="172" t="s">
        <v>357</v>
      </c>
      <c r="I16" s="172" t="s">
        <v>143</v>
      </c>
      <c r="J16" s="172" t="s">
        <v>104</v>
      </c>
      <c r="K16" s="77" t="s">
        <v>362</v>
      </c>
      <c r="L16" s="157" t="s">
        <v>351</v>
      </c>
      <c r="M16" s="78" t="s">
        <v>350</v>
      </c>
      <c r="N16" s="163">
        <v>1</v>
      </c>
      <c r="O16" s="129">
        <v>0.15</v>
      </c>
      <c r="P16" s="129">
        <v>0.3</v>
      </c>
      <c r="Q16" s="129">
        <v>0.3</v>
      </c>
      <c r="R16" s="129"/>
      <c r="S16" s="129">
        <v>0.3</v>
      </c>
      <c r="T16" s="126">
        <f t="shared" si="0"/>
        <v>0.75</v>
      </c>
      <c r="U16" s="114">
        <f t="shared" si="1"/>
        <v>1</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72" t="s">
        <v>161</v>
      </c>
      <c r="B17" s="173" t="s">
        <v>117</v>
      </c>
      <c r="C17" s="183" t="s">
        <v>381</v>
      </c>
      <c r="D17" s="173" t="s">
        <v>109</v>
      </c>
      <c r="E17" s="83" t="s">
        <v>352</v>
      </c>
      <c r="F17" s="219" t="s">
        <v>344</v>
      </c>
      <c r="G17" s="220"/>
      <c r="H17" s="172" t="s">
        <v>358</v>
      </c>
      <c r="I17" s="172" t="s">
        <v>143</v>
      </c>
      <c r="J17" s="172" t="s">
        <v>104</v>
      </c>
      <c r="K17" s="77" t="s">
        <v>372</v>
      </c>
      <c r="L17" s="157" t="s">
        <v>371</v>
      </c>
      <c r="M17" s="78" t="s">
        <v>336</v>
      </c>
      <c r="N17" s="163">
        <v>1</v>
      </c>
      <c r="O17" s="129">
        <v>0.15</v>
      </c>
      <c r="P17" s="129">
        <v>0.3</v>
      </c>
      <c r="Q17" s="129">
        <v>0.3</v>
      </c>
      <c r="R17" s="129"/>
      <c r="S17" s="129">
        <v>0.3</v>
      </c>
      <c r="T17" s="126">
        <f t="shared" si="0"/>
        <v>0.75</v>
      </c>
      <c r="U17" s="114">
        <f t="shared" si="1"/>
        <v>1</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84.75" customHeight="1" x14ac:dyDescent="0.2">
      <c r="A18" s="172" t="s">
        <v>161</v>
      </c>
      <c r="B18" s="173" t="s">
        <v>117</v>
      </c>
      <c r="C18" s="183" t="s">
        <v>381</v>
      </c>
      <c r="D18" s="173" t="s">
        <v>109</v>
      </c>
      <c r="E18" s="83" t="s">
        <v>353</v>
      </c>
      <c r="F18" s="219" t="s">
        <v>345</v>
      </c>
      <c r="G18" s="220"/>
      <c r="H18" s="172" t="s">
        <v>359</v>
      </c>
      <c r="I18" s="172" t="s">
        <v>143</v>
      </c>
      <c r="J18" s="172" t="s">
        <v>104</v>
      </c>
      <c r="K18" s="77" t="s">
        <v>375</v>
      </c>
      <c r="L18" s="157" t="s">
        <v>374</v>
      </c>
      <c r="M18" s="78" t="s">
        <v>373</v>
      </c>
      <c r="N18" s="163">
        <v>1999</v>
      </c>
      <c r="O18" s="129">
        <v>0</v>
      </c>
      <c r="P18" s="129">
        <v>288</v>
      </c>
      <c r="Q18" s="177">
        <v>846</v>
      </c>
      <c r="R18" s="177"/>
      <c r="S18" s="177">
        <v>846</v>
      </c>
      <c r="T18" s="165">
        <f t="shared" si="0"/>
        <v>1134</v>
      </c>
      <c r="U18" s="114">
        <f t="shared" si="1"/>
        <v>1</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83" t="s">
        <v>379</v>
      </c>
      <c r="D19" s="102" t="s">
        <v>120</v>
      </c>
      <c r="E19" s="83" t="s">
        <v>166</v>
      </c>
      <c r="F19" s="219" t="s">
        <v>384</v>
      </c>
      <c r="G19" s="220"/>
      <c r="H19" s="101" t="s">
        <v>410</v>
      </c>
      <c r="I19" s="101" t="s">
        <v>143</v>
      </c>
      <c r="J19" s="101" t="s">
        <v>104</v>
      </c>
      <c r="K19" s="77" t="s">
        <v>364</v>
      </c>
      <c r="L19" s="157" t="s">
        <v>363</v>
      </c>
      <c r="M19" s="78" t="s">
        <v>337</v>
      </c>
      <c r="N19" s="70">
        <v>1</v>
      </c>
      <c r="O19" s="196">
        <v>7.6999999999999999E-2</v>
      </c>
      <c r="P19" s="86">
        <v>0.3085</v>
      </c>
      <c r="Q19" s="86">
        <v>0.33</v>
      </c>
      <c r="R19" s="86"/>
      <c r="S19" s="86">
        <v>0.33</v>
      </c>
      <c r="T19" s="184">
        <f t="shared" si="0"/>
        <v>0.71550000000000002</v>
      </c>
      <c r="U19" s="114">
        <f t="shared" si="1"/>
        <v>1</v>
      </c>
      <c r="V19" s="74">
        <v>0</v>
      </c>
      <c r="W19" s="74">
        <f t="shared" ref="W19:W36" si="4">-COS((Q19/Z19)*PI())</f>
        <v>-0.50904141575037121</v>
      </c>
      <c r="X19" s="74">
        <v>0</v>
      </c>
      <c r="Y19" s="74">
        <f t="shared" ref="Y19:Y36" si="5">SIN((Q19/Z19)*PI())</f>
        <v>0.86074202700394364</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74" customFormat="1" ht="96.75" customHeight="1" x14ac:dyDescent="0.2">
      <c r="A20" s="102" t="s">
        <v>110</v>
      </c>
      <c r="B20" s="102" t="s">
        <v>118</v>
      </c>
      <c r="C20" s="180" t="s">
        <v>382</v>
      </c>
      <c r="D20" s="102" t="s">
        <v>120</v>
      </c>
      <c r="E20" s="83" t="s">
        <v>228</v>
      </c>
      <c r="F20" s="219" t="s">
        <v>229</v>
      </c>
      <c r="G20" s="220"/>
      <c r="H20" s="101" t="s">
        <v>253</v>
      </c>
      <c r="I20" s="164" t="s">
        <v>142</v>
      </c>
      <c r="J20" s="101" t="s">
        <v>104</v>
      </c>
      <c r="K20" s="77" t="s">
        <v>254</v>
      </c>
      <c r="L20" s="104" t="s">
        <v>255</v>
      </c>
      <c r="M20" s="78" t="s">
        <v>256</v>
      </c>
      <c r="N20" s="70">
        <v>0.2</v>
      </c>
      <c r="O20" s="86">
        <v>0</v>
      </c>
      <c r="P20" s="86">
        <v>0.13</v>
      </c>
      <c r="Q20" s="86">
        <v>0.04</v>
      </c>
      <c r="R20" s="86"/>
      <c r="S20" s="86">
        <v>0.2</v>
      </c>
      <c r="T20" s="184">
        <f t="shared" si="0"/>
        <v>0.17</v>
      </c>
      <c r="U20" s="114">
        <v>1</v>
      </c>
      <c r="Z20" s="82"/>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row>
    <row r="21" spans="1:257" s="84" customFormat="1" ht="50.1" customHeight="1" x14ac:dyDescent="0.2">
      <c r="A21" s="102" t="s">
        <v>110</v>
      </c>
      <c r="B21" s="102" t="s">
        <v>118</v>
      </c>
      <c r="C21" s="183" t="s">
        <v>381</v>
      </c>
      <c r="D21" s="102" t="s">
        <v>120</v>
      </c>
      <c r="E21" s="83" t="s">
        <v>383</v>
      </c>
      <c r="F21" s="219" t="s">
        <v>257</v>
      </c>
      <c r="G21" s="220"/>
      <c r="H21" s="101" t="s">
        <v>258</v>
      </c>
      <c r="I21" s="101" t="s">
        <v>142</v>
      </c>
      <c r="J21" s="101" t="s">
        <v>104</v>
      </c>
      <c r="K21" s="77" t="s">
        <v>319</v>
      </c>
      <c r="L21" s="104" t="s">
        <v>331</v>
      </c>
      <c r="M21" s="78" t="s">
        <v>330</v>
      </c>
      <c r="N21" s="70">
        <v>1</v>
      </c>
      <c r="O21" s="86">
        <v>1</v>
      </c>
      <c r="P21" s="86">
        <v>1</v>
      </c>
      <c r="Q21" s="86">
        <v>1</v>
      </c>
      <c r="R21" s="86"/>
      <c r="S21" s="86">
        <v>1</v>
      </c>
      <c r="T21" s="184">
        <f>+AVERAGE(O21:R21)</f>
        <v>1</v>
      </c>
      <c r="U21" s="114">
        <f>+Q21/S21</f>
        <v>1</v>
      </c>
      <c r="Z21" s="85"/>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row>
    <row r="22" spans="1:257" s="84" customFormat="1" ht="50.1" customHeight="1" x14ac:dyDescent="0.2">
      <c r="A22" s="102" t="s">
        <v>111</v>
      </c>
      <c r="B22" s="102" t="s">
        <v>118</v>
      </c>
      <c r="C22" s="180" t="s">
        <v>379</v>
      </c>
      <c r="D22" s="102" t="s">
        <v>121</v>
      </c>
      <c r="E22" s="83" t="s">
        <v>188</v>
      </c>
      <c r="F22" s="217" t="s">
        <v>230</v>
      </c>
      <c r="G22" s="218"/>
      <c r="H22" s="101" t="s">
        <v>199</v>
      </c>
      <c r="I22" s="101" t="s">
        <v>142</v>
      </c>
      <c r="J22" s="101" t="s">
        <v>104</v>
      </c>
      <c r="K22" s="77" t="s">
        <v>137</v>
      </c>
      <c r="L22" s="104" t="s">
        <v>200</v>
      </c>
      <c r="M22" s="78" t="s">
        <v>201</v>
      </c>
      <c r="N22" s="90">
        <v>1</v>
      </c>
      <c r="O22" s="97">
        <v>1</v>
      </c>
      <c r="P22" s="97">
        <v>1</v>
      </c>
      <c r="Q22" s="97">
        <v>1</v>
      </c>
      <c r="R22" s="97"/>
      <c r="S22" s="97">
        <v>1</v>
      </c>
      <c r="T22" s="184">
        <f>+AVERAGE(O22:R22)</f>
        <v>1</v>
      </c>
      <c r="U22" s="114">
        <f>+Q22/S22</f>
        <v>1</v>
      </c>
      <c r="V22" s="74">
        <v>0</v>
      </c>
      <c r="W22" s="74">
        <f t="shared" si="4"/>
        <v>1</v>
      </c>
      <c r="X22" s="74">
        <v>0</v>
      </c>
      <c r="Y22" s="74">
        <f t="shared" si="5"/>
        <v>1.22514845490862E-16</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row>
    <row r="23" spans="1:257" s="84" customFormat="1" ht="69.75" customHeight="1" x14ac:dyDescent="0.2">
      <c r="A23" s="102" t="s">
        <v>111</v>
      </c>
      <c r="B23" s="102" t="s">
        <v>118</v>
      </c>
      <c r="C23" s="180" t="s">
        <v>379</v>
      </c>
      <c r="D23" s="102" t="s">
        <v>121</v>
      </c>
      <c r="E23" s="83" t="s">
        <v>189</v>
      </c>
      <c r="F23" s="217" t="s">
        <v>231</v>
      </c>
      <c r="G23" s="218"/>
      <c r="H23" s="101" t="s">
        <v>232</v>
      </c>
      <c r="I23" s="101" t="s">
        <v>142</v>
      </c>
      <c r="J23" s="101" t="s">
        <v>104</v>
      </c>
      <c r="K23" s="77" t="s">
        <v>202</v>
      </c>
      <c r="L23" s="104" t="s">
        <v>203</v>
      </c>
      <c r="M23" s="78" t="s">
        <v>201</v>
      </c>
      <c r="N23" s="90">
        <v>1</v>
      </c>
      <c r="O23" s="97">
        <v>1</v>
      </c>
      <c r="P23" s="97">
        <v>1</v>
      </c>
      <c r="Q23" s="97">
        <v>1</v>
      </c>
      <c r="R23" s="97"/>
      <c r="S23" s="97">
        <v>1</v>
      </c>
      <c r="T23" s="184">
        <f>+AVERAGE(O23:R23)</f>
        <v>1</v>
      </c>
      <c r="U23" s="114">
        <f>+Q23/S23</f>
        <v>1</v>
      </c>
      <c r="V23" s="74">
        <v>0</v>
      </c>
      <c r="W23" s="74">
        <f>-COS((Q23/Z23)*PI())</f>
        <v>1</v>
      </c>
      <c r="X23" s="74">
        <v>0</v>
      </c>
      <c r="Y23" s="74">
        <f t="shared" si="5"/>
        <v>1.22514845490862E-16</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82">
        <f>AVERAGE(U22:U23)</f>
        <v>1</v>
      </c>
    </row>
    <row r="24" spans="1:257" s="74" customFormat="1" ht="75" customHeight="1" x14ac:dyDescent="0.2">
      <c r="A24" s="102" t="s">
        <v>112</v>
      </c>
      <c r="B24" s="102" t="s">
        <v>118</v>
      </c>
      <c r="C24" s="183" t="s">
        <v>379</v>
      </c>
      <c r="D24" s="102" t="s">
        <v>121</v>
      </c>
      <c r="E24" s="83" t="s">
        <v>154</v>
      </c>
      <c r="F24" s="217" t="s">
        <v>230</v>
      </c>
      <c r="G24" s="218"/>
      <c r="H24" s="101" t="s">
        <v>199</v>
      </c>
      <c r="I24" s="101" t="s">
        <v>143</v>
      </c>
      <c r="J24" s="101" t="s">
        <v>104</v>
      </c>
      <c r="K24" s="77" t="s">
        <v>202</v>
      </c>
      <c r="L24" s="104" t="s">
        <v>204</v>
      </c>
      <c r="M24" s="78" t="s">
        <v>205</v>
      </c>
      <c r="N24" s="70">
        <v>1</v>
      </c>
      <c r="O24" s="70">
        <v>1</v>
      </c>
      <c r="P24" s="70">
        <v>1</v>
      </c>
      <c r="Q24" s="70">
        <v>1</v>
      </c>
      <c r="R24" s="70"/>
      <c r="S24" s="70">
        <v>1</v>
      </c>
      <c r="T24" s="184">
        <f>+AVERAGE(O24:R24)</f>
        <v>1</v>
      </c>
      <c r="U24" s="114">
        <f>+Q24/S24</f>
        <v>1</v>
      </c>
      <c r="V24" s="74">
        <v>0</v>
      </c>
      <c r="W24" s="74">
        <f t="shared" si="4"/>
        <v>1</v>
      </c>
      <c r="X24" s="74">
        <v>0</v>
      </c>
      <c r="Y24" s="74">
        <f t="shared" si="5"/>
        <v>1.22514845490862E-16</v>
      </c>
      <c r="Z24" s="82">
        <v>1</v>
      </c>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2">
        <f>AVERAGE(U24)</f>
        <v>1</v>
      </c>
    </row>
    <row r="25" spans="1:257" s="84" customFormat="1" ht="50.1" customHeight="1" x14ac:dyDescent="0.2">
      <c r="A25" s="101" t="s">
        <v>159</v>
      </c>
      <c r="B25" s="179" t="s">
        <v>103</v>
      </c>
      <c r="C25" s="180" t="s">
        <v>379</v>
      </c>
      <c r="D25" s="102" t="s">
        <v>119</v>
      </c>
      <c r="E25" s="83" t="s">
        <v>245</v>
      </c>
      <c r="F25" s="221" t="s">
        <v>246</v>
      </c>
      <c r="G25" s="221"/>
      <c r="H25" s="101" t="s">
        <v>247</v>
      </c>
      <c r="I25" s="101" t="s">
        <v>143</v>
      </c>
      <c r="J25" s="101" t="s">
        <v>104</v>
      </c>
      <c r="K25" s="77" t="s">
        <v>405</v>
      </c>
      <c r="L25" s="103" t="s">
        <v>406</v>
      </c>
      <c r="M25" s="78" t="s">
        <v>407</v>
      </c>
      <c r="N25" s="193">
        <f>150000*4</f>
        <v>600000</v>
      </c>
      <c r="O25" s="98">
        <v>158601</v>
      </c>
      <c r="P25" s="98">
        <v>219030</v>
      </c>
      <c r="Q25" s="98">
        <v>233022</v>
      </c>
      <c r="R25" s="98"/>
      <c r="S25" s="98">
        <v>150000</v>
      </c>
      <c r="T25" s="165">
        <f t="shared" si="0"/>
        <v>610653</v>
      </c>
      <c r="U25" s="114">
        <f t="shared" ref="U25:U31" si="6">+Q25/S25</f>
        <v>1.55348</v>
      </c>
      <c r="Z25" s="85"/>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IW25" s="85"/>
    </row>
    <row r="26" spans="1:257" s="74" customFormat="1" ht="50.1" customHeight="1" x14ac:dyDescent="0.2">
      <c r="A26" s="101" t="s">
        <v>162</v>
      </c>
      <c r="B26" s="180" t="s">
        <v>118</v>
      </c>
      <c r="C26" s="183" t="s">
        <v>382</v>
      </c>
      <c r="D26" s="102" t="s">
        <v>120</v>
      </c>
      <c r="E26" s="83" t="s">
        <v>179</v>
      </c>
      <c r="F26" s="219" t="s">
        <v>312</v>
      </c>
      <c r="G26" s="220"/>
      <c r="H26" s="101" t="s">
        <v>263</v>
      </c>
      <c r="I26" s="101" t="s">
        <v>143</v>
      </c>
      <c r="J26" s="101" t="s">
        <v>104</v>
      </c>
      <c r="K26" s="77" t="s">
        <v>138</v>
      </c>
      <c r="L26" s="104" t="s">
        <v>265</v>
      </c>
      <c r="M26" s="78" t="s">
        <v>266</v>
      </c>
      <c r="N26" s="93">
        <v>1</v>
      </c>
      <c r="O26" s="86">
        <v>1</v>
      </c>
      <c r="P26" s="86">
        <v>1</v>
      </c>
      <c r="Q26" s="86">
        <v>1</v>
      </c>
      <c r="R26" s="167"/>
      <c r="S26" s="86">
        <v>1</v>
      </c>
      <c r="T26" s="184">
        <f>+AVERAGE(O26:R26)</f>
        <v>1</v>
      </c>
      <c r="U26" s="114">
        <f t="shared" si="6"/>
        <v>1</v>
      </c>
      <c r="V26" s="74">
        <v>0</v>
      </c>
      <c r="W26" s="74">
        <f t="shared" si="4"/>
        <v>1</v>
      </c>
      <c r="X26" s="74">
        <v>0</v>
      </c>
      <c r="Y26" s="74">
        <f t="shared" si="5"/>
        <v>1.22514845490862E-16</v>
      </c>
      <c r="Z26" s="82">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row>
    <row r="27" spans="1:257" s="74" customFormat="1" ht="50.1" customHeight="1" x14ac:dyDescent="0.2">
      <c r="A27" s="101" t="s">
        <v>162</v>
      </c>
      <c r="B27" s="180" t="s">
        <v>118</v>
      </c>
      <c r="C27" s="183" t="s">
        <v>382</v>
      </c>
      <c r="D27" s="102" t="s">
        <v>120</v>
      </c>
      <c r="E27" s="83" t="s">
        <v>264</v>
      </c>
      <c r="F27" s="219" t="s">
        <v>267</v>
      </c>
      <c r="G27" s="220"/>
      <c r="H27" s="101" t="s">
        <v>268</v>
      </c>
      <c r="I27" s="101" t="s">
        <v>142</v>
      </c>
      <c r="J27" s="101" t="s">
        <v>104</v>
      </c>
      <c r="K27" s="77" t="s">
        <v>269</v>
      </c>
      <c r="L27" s="103" t="s">
        <v>270</v>
      </c>
      <c r="M27" s="78" t="s">
        <v>271</v>
      </c>
      <c r="N27" s="70">
        <v>0.42</v>
      </c>
      <c r="O27" s="99">
        <v>0.41599999999999998</v>
      </c>
      <c r="P27" s="99">
        <v>0.56520000000000004</v>
      </c>
      <c r="Q27" s="99">
        <v>0.42959999999999998</v>
      </c>
      <c r="R27" s="99"/>
      <c r="S27" s="99">
        <v>0.42</v>
      </c>
      <c r="T27" s="184">
        <f t="shared" si="0"/>
        <v>1.4108000000000001</v>
      </c>
      <c r="U27" s="114">
        <f t="shared" si="6"/>
        <v>1.0228571428571429</v>
      </c>
      <c r="V27" s="74">
        <v>0</v>
      </c>
      <c r="W27" s="74">
        <f t="shared" si="4"/>
        <v>-0.21936944200672609</v>
      </c>
      <c r="X27" s="74">
        <v>0</v>
      </c>
      <c r="Y27" s="74">
        <f t="shared" si="5"/>
        <v>0.97564186457616586</v>
      </c>
      <c r="Z27" s="82">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IW27" s="82">
        <f>AVERAGE(U26:U27)</f>
        <v>1.0114285714285716</v>
      </c>
    </row>
    <row r="28" spans="1:257" s="84" customFormat="1" ht="50.1" customHeight="1" x14ac:dyDescent="0.2">
      <c r="A28" s="102" t="s">
        <v>113</v>
      </c>
      <c r="B28" s="102" t="s">
        <v>118</v>
      </c>
      <c r="C28" s="183" t="s">
        <v>381</v>
      </c>
      <c r="D28" s="102" t="s">
        <v>120</v>
      </c>
      <c r="E28" s="83" t="s">
        <v>167</v>
      </c>
      <c r="F28" s="217" t="s">
        <v>168</v>
      </c>
      <c r="G28" s="218"/>
      <c r="H28" s="101" t="s">
        <v>169</v>
      </c>
      <c r="I28" s="101" t="s">
        <v>143</v>
      </c>
      <c r="J28" s="101" t="s">
        <v>104</v>
      </c>
      <c r="K28" s="77" t="s">
        <v>196</v>
      </c>
      <c r="L28" s="104" t="s">
        <v>218</v>
      </c>
      <c r="M28" s="78" t="s">
        <v>216</v>
      </c>
      <c r="N28" s="91">
        <v>1</v>
      </c>
      <c r="O28" s="152">
        <v>0.4194</v>
      </c>
      <c r="P28" s="200">
        <v>0.16819999999999999</v>
      </c>
      <c r="Q28" s="106">
        <v>0.2069</v>
      </c>
      <c r="R28" s="105"/>
      <c r="S28" s="91">
        <v>0.21</v>
      </c>
      <c r="T28" s="184">
        <f t="shared" si="0"/>
        <v>0.79449999999999998</v>
      </c>
      <c r="U28" s="114">
        <f t="shared" si="6"/>
        <v>0.98523809523809525</v>
      </c>
      <c r="V28" s="84">
        <v>0</v>
      </c>
      <c r="W28" s="84">
        <f t="shared" si="4"/>
        <v>-0.796086509759384</v>
      </c>
      <c r="X28" s="84">
        <v>0</v>
      </c>
      <c r="Y28" s="84">
        <f t="shared" si="5"/>
        <v>0.60518283929662298</v>
      </c>
      <c r="Z28" s="85">
        <v>1</v>
      </c>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row>
    <row r="29" spans="1:257" s="79" customFormat="1" ht="50.1" customHeight="1" x14ac:dyDescent="0.2">
      <c r="A29" s="73" t="s">
        <v>113</v>
      </c>
      <c r="B29" s="73" t="s">
        <v>118</v>
      </c>
      <c r="C29" s="183" t="s">
        <v>381</v>
      </c>
      <c r="D29" s="73" t="s">
        <v>120</v>
      </c>
      <c r="E29" s="148" t="s">
        <v>170</v>
      </c>
      <c r="F29" s="219" t="s">
        <v>171</v>
      </c>
      <c r="G29" s="220"/>
      <c r="H29" s="149" t="s">
        <v>172</v>
      </c>
      <c r="I29" s="149" t="s">
        <v>143</v>
      </c>
      <c r="J29" s="149" t="s">
        <v>104</v>
      </c>
      <c r="K29" s="77" t="s">
        <v>196</v>
      </c>
      <c r="L29" s="147" t="s">
        <v>218</v>
      </c>
      <c r="M29" s="78" t="s">
        <v>216</v>
      </c>
      <c r="N29" s="152">
        <v>1</v>
      </c>
      <c r="O29" s="166">
        <v>0.24</v>
      </c>
      <c r="P29" s="152">
        <v>0.23499999999999999</v>
      </c>
      <c r="Q29" s="166">
        <v>0.19</v>
      </c>
      <c r="R29" s="152"/>
      <c r="S29" s="166">
        <v>0.2</v>
      </c>
      <c r="T29" s="184">
        <f t="shared" si="0"/>
        <v>0.66500000000000004</v>
      </c>
      <c r="U29" s="114">
        <f t="shared" si="6"/>
        <v>0.95</v>
      </c>
      <c r="V29" s="79">
        <v>0</v>
      </c>
      <c r="W29" s="79">
        <f>-COS((R29/Z29)*PI())</f>
        <v>-1</v>
      </c>
      <c r="X29" s="79">
        <v>0</v>
      </c>
      <c r="Y29" s="79">
        <f>SIN((R29/Z29)*PI())</f>
        <v>0</v>
      </c>
      <c r="Z29" s="81">
        <v>1</v>
      </c>
    </row>
    <row r="30" spans="1:257" s="84" customFormat="1" ht="50.1" customHeight="1" x14ac:dyDescent="0.2">
      <c r="A30" s="144" t="s">
        <v>113</v>
      </c>
      <c r="B30" s="144" t="s">
        <v>118</v>
      </c>
      <c r="C30" s="183" t="s">
        <v>381</v>
      </c>
      <c r="D30" s="144" t="s">
        <v>120</v>
      </c>
      <c r="E30" s="83" t="s">
        <v>173</v>
      </c>
      <c r="F30" s="217" t="s">
        <v>174</v>
      </c>
      <c r="G30" s="218"/>
      <c r="H30" s="143" t="s">
        <v>175</v>
      </c>
      <c r="I30" s="143" t="s">
        <v>143</v>
      </c>
      <c r="J30" s="143" t="s">
        <v>104</v>
      </c>
      <c r="K30" s="77" t="s">
        <v>196</v>
      </c>
      <c r="L30" s="145" t="s">
        <v>218</v>
      </c>
      <c r="M30" s="78" t="s">
        <v>216</v>
      </c>
      <c r="N30" s="91">
        <v>1</v>
      </c>
      <c r="O30" s="105">
        <v>0.75</v>
      </c>
      <c r="P30" s="105">
        <v>0.22</v>
      </c>
      <c r="Q30" s="105">
        <v>1.14E-2</v>
      </c>
      <c r="R30" s="93"/>
      <c r="S30" s="105">
        <v>0.1</v>
      </c>
      <c r="T30" s="184">
        <f t="shared" si="0"/>
        <v>0.98139999999999994</v>
      </c>
      <c r="U30" s="203">
        <f>+Q30/S30</f>
        <v>0.114</v>
      </c>
      <c r="V30" s="84">
        <v>0</v>
      </c>
      <c r="W30" s="84">
        <f t="shared" si="4"/>
        <v>-0.99935874165311722</v>
      </c>
      <c r="X30" s="84">
        <v>0</v>
      </c>
      <c r="Y30" s="84">
        <f t="shared" si="5"/>
        <v>3.5806500548057944E-2</v>
      </c>
      <c r="Z30" s="85">
        <v>1</v>
      </c>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row>
    <row r="31" spans="1:257" s="79" customFormat="1" ht="50.1" customHeight="1" x14ac:dyDescent="0.2">
      <c r="A31" s="73" t="s">
        <v>113</v>
      </c>
      <c r="B31" s="73" t="s">
        <v>118</v>
      </c>
      <c r="C31" s="183" t="s">
        <v>381</v>
      </c>
      <c r="D31" s="73" t="s">
        <v>120</v>
      </c>
      <c r="E31" s="148" t="s">
        <v>176</v>
      </c>
      <c r="F31" s="221" t="s">
        <v>221</v>
      </c>
      <c r="G31" s="221"/>
      <c r="H31" s="149" t="s">
        <v>259</v>
      </c>
      <c r="I31" s="149" t="s">
        <v>143</v>
      </c>
      <c r="J31" s="149" t="s">
        <v>104</v>
      </c>
      <c r="K31" s="77" t="s">
        <v>260</v>
      </c>
      <c r="L31" s="162" t="s">
        <v>261</v>
      </c>
      <c r="M31" s="78" t="s">
        <v>262</v>
      </c>
      <c r="N31" s="152">
        <v>1</v>
      </c>
      <c r="O31" s="152">
        <v>0.83</v>
      </c>
      <c r="P31" s="152">
        <v>0.95</v>
      </c>
      <c r="Q31" s="152">
        <v>0.87</v>
      </c>
      <c r="R31" s="153"/>
      <c r="S31" s="152">
        <v>1</v>
      </c>
      <c r="T31" s="184">
        <f>+AVERAGE(O31:R31)</f>
        <v>0.8833333333333333</v>
      </c>
      <c r="U31" s="114">
        <f t="shared" si="6"/>
        <v>0.87</v>
      </c>
      <c r="Z31" s="81"/>
    </row>
    <row r="32" spans="1:257" s="84" customFormat="1" ht="50.1" customHeight="1" x14ac:dyDescent="0.2">
      <c r="A32" s="161" t="s">
        <v>113</v>
      </c>
      <c r="B32" s="118" t="s">
        <v>118</v>
      </c>
      <c r="C32" s="183" t="s">
        <v>381</v>
      </c>
      <c r="D32" s="118" t="s">
        <v>120</v>
      </c>
      <c r="E32" s="83" t="s">
        <v>177</v>
      </c>
      <c r="F32" s="219" t="s">
        <v>222</v>
      </c>
      <c r="G32" s="220"/>
      <c r="H32" s="117" t="s">
        <v>223</v>
      </c>
      <c r="I32" s="117" t="s">
        <v>143</v>
      </c>
      <c r="J32" s="117" t="s">
        <v>104</v>
      </c>
      <c r="K32" s="77" t="s">
        <v>224</v>
      </c>
      <c r="L32" s="119" t="s">
        <v>225</v>
      </c>
      <c r="M32" s="78" t="s">
        <v>225</v>
      </c>
      <c r="N32" s="132" t="s">
        <v>226</v>
      </c>
      <c r="O32" s="189">
        <v>-56364407.547999993</v>
      </c>
      <c r="P32" s="133">
        <v>-14358338</v>
      </c>
      <c r="Q32" s="133">
        <v>-6874227</v>
      </c>
      <c r="R32" s="133"/>
      <c r="S32" s="91">
        <v>1</v>
      </c>
      <c r="T32" s="201">
        <f>SUM(O32:R32)</f>
        <v>-77596972.547999993</v>
      </c>
      <c r="U32" s="114">
        <v>1</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row>
    <row r="33" spans="1:257" s="84" customFormat="1" ht="50.1" customHeight="1" x14ac:dyDescent="0.2">
      <c r="A33" s="161" t="s">
        <v>113</v>
      </c>
      <c r="B33" s="118" t="s">
        <v>118</v>
      </c>
      <c r="C33" s="183" t="s">
        <v>381</v>
      </c>
      <c r="D33" s="118" t="s">
        <v>120</v>
      </c>
      <c r="E33" s="83" t="s">
        <v>178</v>
      </c>
      <c r="F33" s="219" t="s">
        <v>227</v>
      </c>
      <c r="G33" s="220"/>
      <c r="H33" s="117" t="s">
        <v>223</v>
      </c>
      <c r="I33" s="117" t="s">
        <v>143</v>
      </c>
      <c r="J33" s="117" t="s">
        <v>104</v>
      </c>
      <c r="K33" s="77" t="s">
        <v>224</v>
      </c>
      <c r="L33" s="119" t="s">
        <v>225</v>
      </c>
      <c r="M33" s="78" t="s">
        <v>225</v>
      </c>
      <c r="N33" s="132" t="s">
        <v>226</v>
      </c>
      <c r="O33" s="189">
        <v>-81204573.757999986</v>
      </c>
      <c r="P33" s="133">
        <v>-47732260</v>
      </c>
      <c r="Q33" s="133">
        <v>-197878545</v>
      </c>
      <c r="R33" s="133"/>
      <c r="S33" s="91">
        <v>1</v>
      </c>
      <c r="T33" s="201">
        <f t="shared" si="0"/>
        <v>-326815378.75800002</v>
      </c>
      <c r="U33" s="114">
        <v>1</v>
      </c>
      <c r="V33" s="84">
        <v>0</v>
      </c>
      <c r="W33" s="84" t="e">
        <f t="shared" si="4"/>
        <v>#NUM!</v>
      </c>
      <c r="X33" s="84">
        <v>0</v>
      </c>
      <c r="Y33" s="84" t="e">
        <f t="shared" si="5"/>
        <v>#NUM!</v>
      </c>
      <c r="Z33" s="85">
        <v>1</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IW33" s="85">
        <f>AVERAGE(U28:U33)</f>
        <v>0.81987301587301575</v>
      </c>
    </row>
    <row r="34" spans="1:257" s="84" customFormat="1" ht="50.1" customHeight="1" x14ac:dyDescent="0.2">
      <c r="A34" s="118" t="s">
        <v>113</v>
      </c>
      <c r="B34" s="118" t="s">
        <v>118</v>
      </c>
      <c r="C34" s="183" t="s">
        <v>381</v>
      </c>
      <c r="D34" s="118" t="s">
        <v>120</v>
      </c>
      <c r="E34" s="83" t="s">
        <v>307</v>
      </c>
      <c r="F34" s="233" t="s">
        <v>308</v>
      </c>
      <c r="G34" s="234"/>
      <c r="H34" s="117" t="s">
        <v>309</v>
      </c>
      <c r="I34" s="117" t="s">
        <v>143</v>
      </c>
      <c r="J34" s="117" t="s">
        <v>104</v>
      </c>
      <c r="K34" s="77" t="s">
        <v>193</v>
      </c>
      <c r="L34" s="120" t="s">
        <v>310</v>
      </c>
      <c r="M34" s="78" t="s">
        <v>311</v>
      </c>
      <c r="N34" s="134">
        <v>1</v>
      </c>
      <c r="O34" s="134">
        <v>1</v>
      </c>
      <c r="P34" s="134">
        <v>1</v>
      </c>
      <c r="Q34" s="134">
        <v>1</v>
      </c>
      <c r="R34" s="134"/>
      <c r="S34" s="134">
        <v>1</v>
      </c>
      <c r="T34" s="184">
        <f>+AVERAGE(O34:R34)</f>
        <v>1</v>
      </c>
      <c r="U34" s="114">
        <f t="shared" ref="U34:U43" si="7">+P34/S34</f>
        <v>1</v>
      </c>
      <c r="Z34" s="85"/>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IW34" s="85"/>
    </row>
    <row r="35" spans="1:257" s="74" customFormat="1" ht="50.1" customHeight="1" x14ac:dyDescent="0.2">
      <c r="A35" s="160" t="s">
        <v>114</v>
      </c>
      <c r="B35" s="160" t="s">
        <v>118</v>
      </c>
      <c r="C35" s="183" t="s">
        <v>379</v>
      </c>
      <c r="D35" s="160" t="s">
        <v>120</v>
      </c>
      <c r="E35" s="83" t="s">
        <v>180</v>
      </c>
      <c r="F35" s="219" t="s">
        <v>274</v>
      </c>
      <c r="G35" s="220"/>
      <c r="H35" s="159" t="s">
        <v>275</v>
      </c>
      <c r="I35" s="159" t="s">
        <v>143</v>
      </c>
      <c r="J35" s="159" t="s">
        <v>104</v>
      </c>
      <c r="K35" s="77" t="s">
        <v>137</v>
      </c>
      <c r="L35" s="157" t="s">
        <v>208</v>
      </c>
      <c r="M35" s="78" t="s">
        <v>205</v>
      </c>
      <c r="N35" s="70">
        <v>1</v>
      </c>
      <c r="O35" s="86">
        <v>1</v>
      </c>
      <c r="P35" s="86">
        <v>1</v>
      </c>
      <c r="Q35" s="86">
        <v>1</v>
      </c>
      <c r="R35" s="86"/>
      <c r="S35" s="86">
        <v>1</v>
      </c>
      <c r="T35" s="184">
        <f>+AVERAGE(O35:R35)</f>
        <v>1</v>
      </c>
      <c r="U35" s="114">
        <f>+Q35/S35</f>
        <v>1</v>
      </c>
      <c r="V35" s="74">
        <v>0</v>
      </c>
      <c r="W35" s="74">
        <f t="shared" si="4"/>
        <v>1</v>
      </c>
      <c r="X35" s="74">
        <v>0</v>
      </c>
      <c r="Y35" s="74">
        <f t="shared" si="5"/>
        <v>1.22514845490862E-16</v>
      </c>
      <c r="Z35" s="82">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74" customFormat="1" ht="50.1" customHeight="1" x14ac:dyDescent="0.2">
      <c r="A36" s="160" t="s">
        <v>114</v>
      </c>
      <c r="B36" s="160" t="s">
        <v>118</v>
      </c>
      <c r="C36" s="183" t="s">
        <v>379</v>
      </c>
      <c r="D36" s="160" t="s">
        <v>120</v>
      </c>
      <c r="E36" s="83" t="s">
        <v>181</v>
      </c>
      <c r="F36" s="219" t="s">
        <v>276</v>
      </c>
      <c r="G36" s="220"/>
      <c r="H36" s="159" t="s">
        <v>183</v>
      </c>
      <c r="I36" s="159" t="s">
        <v>143</v>
      </c>
      <c r="J36" s="159" t="s">
        <v>104</v>
      </c>
      <c r="K36" s="77" t="s">
        <v>137</v>
      </c>
      <c r="L36" s="157" t="s">
        <v>208</v>
      </c>
      <c r="M36" s="78" t="s">
        <v>205</v>
      </c>
      <c r="N36" s="70">
        <v>1</v>
      </c>
      <c r="O36" s="86">
        <v>1</v>
      </c>
      <c r="P36" s="86">
        <v>1</v>
      </c>
      <c r="Q36" s="86">
        <v>1</v>
      </c>
      <c r="R36" s="86"/>
      <c r="S36" s="86">
        <v>1</v>
      </c>
      <c r="T36" s="184">
        <f>+AVERAGE(O36:R36)</f>
        <v>1</v>
      </c>
      <c r="U36" s="114">
        <f>+P36/S36</f>
        <v>1</v>
      </c>
      <c r="V36" s="74">
        <v>0</v>
      </c>
      <c r="W36" s="74">
        <f t="shared" si="4"/>
        <v>1</v>
      </c>
      <c r="X36" s="74">
        <v>0</v>
      </c>
      <c r="Y36" s="74">
        <f t="shared" si="5"/>
        <v>1.22514845490862E-16</v>
      </c>
      <c r="Z36" s="82">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50.1" customHeight="1" x14ac:dyDescent="0.2">
      <c r="A37" s="102" t="s">
        <v>114</v>
      </c>
      <c r="B37" s="102" t="s">
        <v>118</v>
      </c>
      <c r="C37" s="183" t="s">
        <v>379</v>
      </c>
      <c r="D37" s="102" t="s">
        <v>120</v>
      </c>
      <c r="E37" s="83" t="s">
        <v>182</v>
      </c>
      <c r="F37" s="219" t="s">
        <v>272</v>
      </c>
      <c r="G37" s="220"/>
      <c r="H37" s="101" t="s">
        <v>273</v>
      </c>
      <c r="I37" s="101" t="s">
        <v>143</v>
      </c>
      <c r="J37" s="101" t="s">
        <v>104</v>
      </c>
      <c r="K37" s="77" t="s">
        <v>138</v>
      </c>
      <c r="L37" s="104" t="s">
        <v>279</v>
      </c>
      <c r="M37" s="78" t="s">
        <v>316</v>
      </c>
      <c r="N37" s="70">
        <v>1</v>
      </c>
      <c r="O37" s="86">
        <v>0</v>
      </c>
      <c r="P37" s="86">
        <v>0.88</v>
      </c>
      <c r="Q37" s="86">
        <v>0</v>
      </c>
      <c r="R37" s="86"/>
      <c r="S37" s="86">
        <v>0</v>
      </c>
      <c r="T37" s="184">
        <f t="shared" si="0"/>
        <v>0.88</v>
      </c>
      <c r="U37" s="114">
        <v>1</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50.1" customHeight="1" x14ac:dyDescent="0.2">
      <c r="A38" s="160" t="s">
        <v>114</v>
      </c>
      <c r="B38" s="160" t="s">
        <v>118</v>
      </c>
      <c r="C38" s="183" t="s">
        <v>379</v>
      </c>
      <c r="D38" s="160" t="s">
        <v>120</v>
      </c>
      <c r="E38" s="83" t="s">
        <v>206</v>
      </c>
      <c r="F38" s="235" t="s">
        <v>314</v>
      </c>
      <c r="G38" s="236"/>
      <c r="H38" s="194" t="s">
        <v>315</v>
      </c>
      <c r="I38" s="159" t="s">
        <v>143</v>
      </c>
      <c r="J38" s="159" t="s">
        <v>104</v>
      </c>
      <c r="K38" s="77" t="s">
        <v>138</v>
      </c>
      <c r="L38" s="158" t="s">
        <v>241</v>
      </c>
      <c r="M38" s="78" t="s">
        <v>195</v>
      </c>
      <c r="N38" s="70">
        <v>0.95</v>
      </c>
      <c r="O38" s="86">
        <v>0</v>
      </c>
      <c r="P38" s="86">
        <v>0</v>
      </c>
      <c r="Q38" s="86">
        <v>0</v>
      </c>
      <c r="R38" s="86"/>
      <c r="S38" s="86">
        <v>0</v>
      </c>
      <c r="T38" s="184">
        <f t="shared" si="0"/>
        <v>0</v>
      </c>
      <c r="U38" s="114">
        <v>1</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50.1" customHeight="1" x14ac:dyDescent="0.2">
      <c r="A39" s="102" t="s">
        <v>114</v>
      </c>
      <c r="B39" s="102" t="s">
        <v>118</v>
      </c>
      <c r="C39" s="183" t="s">
        <v>379</v>
      </c>
      <c r="D39" s="102" t="s">
        <v>120</v>
      </c>
      <c r="E39" s="83" t="s">
        <v>207</v>
      </c>
      <c r="F39" s="219" t="s">
        <v>277</v>
      </c>
      <c r="G39" s="220"/>
      <c r="H39" s="101" t="s">
        <v>278</v>
      </c>
      <c r="I39" s="101" t="s">
        <v>143</v>
      </c>
      <c r="J39" s="101" t="s">
        <v>104</v>
      </c>
      <c r="K39" s="77" t="s">
        <v>138</v>
      </c>
      <c r="L39" s="103" t="s">
        <v>279</v>
      </c>
      <c r="M39" s="78" t="s">
        <v>201</v>
      </c>
      <c r="N39" s="70">
        <v>1</v>
      </c>
      <c r="O39" s="86">
        <v>0.94</v>
      </c>
      <c r="P39" s="171">
        <v>1.05</v>
      </c>
      <c r="Q39" s="171">
        <v>1</v>
      </c>
      <c r="R39" s="171"/>
      <c r="S39" s="86">
        <v>1</v>
      </c>
      <c r="T39" s="184">
        <f>AVERAGE(O39:R39)</f>
        <v>0.9966666666666667</v>
      </c>
      <c r="U39" s="114">
        <f>+P39/S39</f>
        <v>1.05</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50.1" customHeight="1" x14ac:dyDescent="0.2">
      <c r="A40" s="160" t="s">
        <v>114</v>
      </c>
      <c r="B40" s="160" t="s">
        <v>118</v>
      </c>
      <c r="C40" s="183" t="s">
        <v>379</v>
      </c>
      <c r="D40" s="160" t="s">
        <v>120</v>
      </c>
      <c r="E40" s="83" t="s">
        <v>209</v>
      </c>
      <c r="F40" s="237" t="s">
        <v>317</v>
      </c>
      <c r="G40" s="238"/>
      <c r="H40" s="159" t="s">
        <v>318</v>
      </c>
      <c r="I40" s="159" t="s">
        <v>143</v>
      </c>
      <c r="J40" s="159" t="s">
        <v>104</v>
      </c>
      <c r="K40" s="77" t="s">
        <v>321</v>
      </c>
      <c r="L40" s="157" t="s">
        <v>320</v>
      </c>
      <c r="M40" s="78" t="s">
        <v>322</v>
      </c>
      <c r="N40" s="70">
        <v>1</v>
      </c>
      <c r="O40" s="86">
        <v>0</v>
      </c>
      <c r="P40" s="171">
        <v>1</v>
      </c>
      <c r="Q40" s="171">
        <v>0</v>
      </c>
      <c r="R40" s="86"/>
      <c r="S40" s="86">
        <v>0</v>
      </c>
      <c r="T40" s="184">
        <f>SUM(O40:R40)</f>
        <v>1</v>
      </c>
      <c r="U40" s="114">
        <v>1</v>
      </c>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84" customFormat="1" ht="50.1" customHeight="1" x14ac:dyDescent="0.2">
      <c r="A41" s="140" t="s">
        <v>114</v>
      </c>
      <c r="B41" s="140" t="s">
        <v>118</v>
      </c>
      <c r="C41" s="183" t="s">
        <v>379</v>
      </c>
      <c r="D41" s="140" t="s">
        <v>120</v>
      </c>
      <c r="E41" s="83" t="s">
        <v>210</v>
      </c>
      <c r="F41" s="219" t="s">
        <v>280</v>
      </c>
      <c r="G41" s="220"/>
      <c r="H41" s="139" t="s">
        <v>281</v>
      </c>
      <c r="I41" s="139" t="s">
        <v>143</v>
      </c>
      <c r="J41" s="139" t="s">
        <v>104</v>
      </c>
      <c r="K41" s="77" t="s">
        <v>282</v>
      </c>
      <c r="L41" s="141" t="s">
        <v>283</v>
      </c>
      <c r="M41" s="78" t="s">
        <v>284</v>
      </c>
      <c r="N41" s="70">
        <v>1</v>
      </c>
      <c r="O41" s="86">
        <v>1</v>
      </c>
      <c r="P41" s="86">
        <v>1</v>
      </c>
      <c r="Q41" s="86">
        <v>0</v>
      </c>
      <c r="R41" s="86"/>
      <c r="S41" s="86">
        <v>0</v>
      </c>
      <c r="T41" s="184">
        <f>AVERAGE(O41:R41)</f>
        <v>0.66666666666666663</v>
      </c>
      <c r="U41" s="114">
        <v>1</v>
      </c>
      <c r="V41" s="88"/>
      <c r="W41" s="88"/>
      <c r="X41" s="88"/>
      <c r="Y41" s="88"/>
      <c r="Z41" s="88"/>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c r="IW41" s="88"/>
    </row>
    <row r="42" spans="1:257" s="74" customFormat="1" ht="50.1" customHeight="1" x14ac:dyDescent="0.2">
      <c r="A42" s="102" t="s">
        <v>114</v>
      </c>
      <c r="B42" s="102" t="s">
        <v>118</v>
      </c>
      <c r="C42" s="183" t="s">
        <v>379</v>
      </c>
      <c r="D42" s="102" t="s">
        <v>120</v>
      </c>
      <c r="E42" s="83" t="s">
        <v>211</v>
      </c>
      <c r="F42" s="219" t="s">
        <v>285</v>
      </c>
      <c r="G42" s="220"/>
      <c r="H42" s="101" t="s">
        <v>286</v>
      </c>
      <c r="I42" s="101" t="s">
        <v>143</v>
      </c>
      <c r="J42" s="101" t="s">
        <v>104</v>
      </c>
      <c r="K42" s="77" t="s">
        <v>282</v>
      </c>
      <c r="L42" s="103" t="s">
        <v>283</v>
      </c>
      <c r="M42" s="78" t="s">
        <v>284</v>
      </c>
      <c r="N42" s="70">
        <v>1</v>
      </c>
      <c r="O42" s="86">
        <v>1</v>
      </c>
      <c r="P42" s="86">
        <v>1</v>
      </c>
      <c r="Q42" s="86">
        <v>0</v>
      </c>
      <c r="R42" s="86"/>
      <c r="S42" s="86">
        <v>0</v>
      </c>
      <c r="T42" s="184">
        <f>AVERAGE(O42:R42)</f>
        <v>0.66666666666666663</v>
      </c>
      <c r="U42" s="114">
        <v>1</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74" customFormat="1" ht="50.1" customHeight="1" x14ac:dyDescent="0.2">
      <c r="A43" s="102" t="s">
        <v>114</v>
      </c>
      <c r="B43" s="102" t="s">
        <v>118</v>
      </c>
      <c r="C43" s="183" t="s">
        <v>379</v>
      </c>
      <c r="D43" s="102" t="s">
        <v>120</v>
      </c>
      <c r="E43" s="83" t="s">
        <v>323</v>
      </c>
      <c r="F43" s="219" t="s">
        <v>324</v>
      </c>
      <c r="G43" s="220"/>
      <c r="H43" s="101" t="s">
        <v>304</v>
      </c>
      <c r="I43" s="101" t="s">
        <v>143</v>
      </c>
      <c r="J43" s="101" t="s">
        <v>104</v>
      </c>
      <c r="K43" s="77" t="s">
        <v>305</v>
      </c>
      <c r="L43" s="103" t="s">
        <v>241</v>
      </c>
      <c r="M43" s="78" t="s">
        <v>306</v>
      </c>
      <c r="N43" s="86">
        <v>1</v>
      </c>
      <c r="O43" s="86">
        <v>1</v>
      </c>
      <c r="P43" s="86">
        <v>1</v>
      </c>
      <c r="Q43" s="86">
        <v>1</v>
      </c>
      <c r="R43" s="86"/>
      <c r="S43" s="86">
        <v>1</v>
      </c>
      <c r="T43" s="184">
        <f>AVERAGE(O43:R43)</f>
        <v>1</v>
      </c>
      <c r="U43" s="114">
        <f t="shared" si="7"/>
        <v>1</v>
      </c>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row>
    <row r="44" spans="1:257" s="84" customFormat="1" ht="50.1" customHeight="1" x14ac:dyDescent="0.2">
      <c r="A44" s="140" t="s">
        <v>114</v>
      </c>
      <c r="B44" s="140" t="s">
        <v>118</v>
      </c>
      <c r="C44" s="180" t="s">
        <v>382</v>
      </c>
      <c r="D44" s="140" t="s">
        <v>120</v>
      </c>
      <c r="E44" s="83" t="s">
        <v>213</v>
      </c>
      <c r="F44" s="219" t="s">
        <v>287</v>
      </c>
      <c r="G44" s="220"/>
      <c r="H44" s="139" t="s">
        <v>288</v>
      </c>
      <c r="I44" s="139" t="s">
        <v>143</v>
      </c>
      <c r="J44" s="139" t="s">
        <v>104</v>
      </c>
      <c r="K44" s="77" t="s">
        <v>212</v>
      </c>
      <c r="L44" s="141" t="s">
        <v>292</v>
      </c>
      <c r="M44" s="78" t="s">
        <v>289</v>
      </c>
      <c r="N44" s="87">
        <v>0</v>
      </c>
      <c r="O44" s="87">
        <v>0</v>
      </c>
      <c r="P44" s="87">
        <v>0</v>
      </c>
      <c r="Q44" s="87">
        <v>0</v>
      </c>
      <c r="R44" s="87"/>
      <c r="S44" s="86">
        <v>1</v>
      </c>
      <c r="T44" s="168">
        <f>SUM(N44:S44)</f>
        <v>1</v>
      </c>
      <c r="U44" s="114">
        <v>1</v>
      </c>
      <c r="V44" s="88"/>
      <c r="W44" s="88"/>
      <c r="X44" s="88"/>
      <c r="Y44" s="88"/>
      <c r="Z44" s="88"/>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c r="IW44" s="88"/>
    </row>
    <row r="45" spans="1:257" s="84" customFormat="1" ht="50.1" customHeight="1" x14ac:dyDescent="0.2">
      <c r="A45" s="123" t="s">
        <v>114</v>
      </c>
      <c r="B45" s="123" t="s">
        <v>118</v>
      </c>
      <c r="C45" s="180" t="s">
        <v>382</v>
      </c>
      <c r="D45" s="123" t="s">
        <v>120</v>
      </c>
      <c r="E45" s="83" t="s">
        <v>214</v>
      </c>
      <c r="F45" s="219" t="s">
        <v>290</v>
      </c>
      <c r="G45" s="220"/>
      <c r="H45" s="122" t="s">
        <v>291</v>
      </c>
      <c r="I45" s="122" t="s">
        <v>143</v>
      </c>
      <c r="J45" s="122" t="s">
        <v>104</v>
      </c>
      <c r="K45" s="77" t="s">
        <v>212</v>
      </c>
      <c r="L45" s="124" t="s">
        <v>292</v>
      </c>
      <c r="M45" s="78" t="s">
        <v>289</v>
      </c>
      <c r="N45" s="87">
        <v>0</v>
      </c>
      <c r="O45" s="87">
        <v>0</v>
      </c>
      <c r="P45" s="87">
        <v>0</v>
      </c>
      <c r="Q45" s="87">
        <v>0</v>
      </c>
      <c r="R45" s="87"/>
      <c r="S45" s="86">
        <v>1</v>
      </c>
      <c r="T45" s="126">
        <f t="shared" si="0"/>
        <v>0</v>
      </c>
      <c r="U45" s="114">
        <v>1</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row>
    <row r="46" spans="1:257" s="74" customFormat="1" ht="50.1" customHeight="1" x14ac:dyDescent="0.2">
      <c r="A46" s="102" t="s">
        <v>114</v>
      </c>
      <c r="B46" s="102" t="s">
        <v>118</v>
      </c>
      <c r="C46" s="180" t="s">
        <v>382</v>
      </c>
      <c r="D46" s="102" t="s">
        <v>120</v>
      </c>
      <c r="E46" s="83" t="s">
        <v>215</v>
      </c>
      <c r="F46" s="219" t="s">
        <v>293</v>
      </c>
      <c r="G46" s="220"/>
      <c r="H46" s="101" t="s">
        <v>294</v>
      </c>
      <c r="I46" s="101" t="s">
        <v>143</v>
      </c>
      <c r="J46" s="101" t="s">
        <v>339</v>
      </c>
      <c r="K46" s="77" t="s">
        <v>212</v>
      </c>
      <c r="L46" s="103" t="s">
        <v>295</v>
      </c>
      <c r="M46" s="78" t="s">
        <v>295</v>
      </c>
      <c r="N46" s="87">
        <v>0</v>
      </c>
      <c r="O46" s="87">
        <v>0</v>
      </c>
      <c r="P46" s="87">
        <v>0</v>
      </c>
      <c r="Q46" s="87">
        <v>0</v>
      </c>
      <c r="R46" s="87"/>
      <c r="S46" s="86">
        <v>1</v>
      </c>
      <c r="T46" s="126">
        <f t="shared" si="0"/>
        <v>0</v>
      </c>
      <c r="U46" s="114">
        <v>1</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50.1" customHeight="1" x14ac:dyDescent="0.2">
      <c r="A47" s="102" t="s">
        <v>114</v>
      </c>
      <c r="B47" s="102" t="s">
        <v>118</v>
      </c>
      <c r="C47" s="180" t="s">
        <v>382</v>
      </c>
      <c r="D47" s="102" t="s">
        <v>120</v>
      </c>
      <c r="E47" s="83" t="s">
        <v>303</v>
      </c>
      <c r="F47" s="219" t="s">
        <v>296</v>
      </c>
      <c r="G47" s="220"/>
      <c r="H47" s="101" t="s">
        <v>297</v>
      </c>
      <c r="I47" s="101" t="s">
        <v>143</v>
      </c>
      <c r="J47" s="101" t="s">
        <v>339</v>
      </c>
      <c r="K47" s="77" t="s">
        <v>212</v>
      </c>
      <c r="L47" s="103" t="s">
        <v>292</v>
      </c>
      <c r="M47" s="78" t="s">
        <v>289</v>
      </c>
      <c r="N47" s="87">
        <v>0</v>
      </c>
      <c r="O47" s="87">
        <v>0</v>
      </c>
      <c r="P47" s="87">
        <v>0</v>
      </c>
      <c r="Q47" s="87">
        <v>0</v>
      </c>
      <c r="R47" s="87"/>
      <c r="S47" s="86">
        <v>1</v>
      </c>
      <c r="T47" s="168">
        <f t="shared" si="0"/>
        <v>0</v>
      </c>
      <c r="U47" s="114">
        <v>1</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74" customFormat="1" ht="50.1" customHeight="1" x14ac:dyDescent="0.2">
      <c r="A48" s="102" t="s">
        <v>114</v>
      </c>
      <c r="B48" s="102" t="s">
        <v>118</v>
      </c>
      <c r="C48" s="180" t="s">
        <v>382</v>
      </c>
      <c r="D48" s="102" t="s">
        <v>120</v>
      </c>
      <c r="E48" s="83" t="s">
        <v>325</v>
      </c>
      <c r="F48" s="219" t="s">
        <v>298</v>
      </c>
      <c r="G48" s="220"/>
      <c r="H48" s="101" t="s">
        <v>299</v>
      </c>
      <c r="I48" s="101" t="s">
        <v>143</v>
      </c>
      <c r="J48" s="101" t="s">
        <v>339</v>
      </c>
      <c r="K48" s="77" t="s">
        <v>212</v>
      </c>
      <c r="L48" s="103" t="s">
        <v>300</v>
      </c>
      <c r="M48" s="78" t="s">
        <v>234</v>
      </c>
      <c r="N48" s="87">
        <v>0</v>
      </c>
      <c r="O48" s="87">
        <v>0</v>
      </c>
      <c r="P48" s="87">
        <v>0</v>
      </c>
      <c r="Q48" s="87">
        <v>0</v>
      </c>
      <c r="R48" s="138"/>
      <c r="S48" s="86">
        <v>1</v>
      </c>
      <c r="T48" s="126">
        <f t="shared" si="0"/>
        <v>0</v>
      </c>
      <c r="U48" s="114">
        <v>1</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88" customFormat="1" ht="50.1" customHeight="1" x14ac:dyDescent="0.2">
      <c r="A49" s="73" t="s">
        <v>114</v>
      </c>
      <c r="B49" s="73" t="s">
        <v>118</v>
      </c>
      <c r="C49" s="180" t="s">
        <v>382</v>
      </c>
      <c r="D49" s="73" t="s">
        <v>120</v>
      </c>
      <c r="E49" s="148" t="s">
        <v>326</v>
      </c>
      <c r="F49" s="219" t="s">
        <v>301</v>
      </c>
      <c r="G49" s="219"/>
      <c r="H49" s="149" t="s">
        <v>302</v>
      </c>
      <c r="I49" s="149" t="s">
        <v>143</v>
      </c>
      <c r="J49" s="149" t="s">
        <v>104</v>
      </c>
      <c r="K49" s="77" t="s">
        <v>329</v>
      </c>
      <c r="L49" s="146" t="s">
        <v>328</v>
      </c>
      <c r="M49" s="78" t="s">
        <v>327</v>
      </c>
      <c r="N49" s="150">
        <v>0.12</v>
      </c>
      <c r="O49" s="151">
        <v>1.6999999999999999E-3</v>
      </c>
      <c r="P49" s="196">
        <v>2.7000000000000001E-3</v>
      </c>
      <c r="Q49" s="196">
        <v>5.0000000000000001E-4</v>
      </c>
      <c r="R49" s="202"/>
      <c r="S49" s="86">
        <v>1</v>
      </c>
      <c r="T49" s="126">
        <v>0.2</v>
      </c>
      <c r="U49" s="114">
        <v>1</v>
      </c>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row>
    <row r="50" spans="1:257" s="79" customFormat="1" ht="53.25" customHeight="1" x14ac:dyDescent="0.2">
      <c r="A50" s="73" t="s">
        <v>115</v>
      </c>
      <c r="B50" s="73" t="s">
        <v>118</v>
      </c>
      <c r="C50" s="181" t="s">
        <v>379</v>
      </c>
      <c r="D50" s="73" t="s">
        <v>102</v>
      </c>
      <c r="E50" s="148" t="s">
        <v>155</v>
      </c>
      <c r="F50" s="219" t="s">
        <v>123</v>
      </c>
      <c r="G50" s="220"/>
      <c r="H50" s="149" t="s">
        <v>248</v>
      </c>
      <c r="I50" s="149" t="s">
        <v>142</v>
      </c>
      <c r="J50" s="149" t="s">
        <v>104</v>
      </c>
      <c r="K50" s="77" t="s">
        <v>196</v>
      </c>
      <c r="L50" s="147" t="s">
        <v>219</v>
      </c>
      <c r="M50" s="78" t="s">
        <v>220</v>
      </c>
      <c r="N50" s="154">
        <v>1</v>
      </c>
      <c r="O50" s="155">
        <v>0.99</v>
      </c>
      <c r="P50" s="155">
        <v>0.98</v>
      </c>
      <c r="Q50" s="97">
        <v>0.99</v>
      </c>
      <c r="R50" s="156"/>
      <c r="S50" s="155">
        <v>1</v>
      </c>
      <c r="T50" s="184">
        <f>AVERAGE(O50:R50)</f>
        <v>0.98666666666666669</v>
      </c>
      <c r="U50" s="114">
        <f>+Q50/S50</f>
        <v>0.99</v>
      </c>
      <c r="V50" s="79">
        <v>0</v>
      </c>
      <c r="W50" s="79">
        <f>-COS((R50/Z50)*PI())</f>
        <v>-1</v>
      </c>
      <c r="X50" s="79">
        <v>0</v>
      </c>
      <c r="Y50" s="79">
        <f>SIN((R50/Z50)*PI())</f>
        <v>0</v>
      </c>
      <c r="Z50" s="81">
        <v>1</v>
      </c>
    </row>
    <row r="51" spans="1:257" s="84" customFormat="1" ht="50.1" customHeight="1" x14ac:dyDescent="0.2">
      <c r="A51" s="136" t="s">
        <v>115</v>
      </c>
      <c r="B51" s="136" t="s">
        <v>118</v>
      </c>
      <c r="C51" s="180" t="s">
        <v>379</v>
      </c>
      <c r="D51" s="136" t="s">
        <v>102</v>
      </c>
      <c r="E51" s="83" t="s">
        <v>156</v>
      </c>
      <c r="F51" s="217" t="s">
        <v>249</v>
      </c>
      <c r="G51" s="218"/>
      <c r="H51" s="135" t="s">
        <v>250</v>
      </c>
      <c r="I51" s="135" t="s">
        <v>142</v>
      </c>
      <c r="J51" s="135" t="s">
        <v>104</v>
      </c>
      <c r="K51" s="77" t="s">
        <v>196</v>
      </c>
      <c r="L51" s="137" t="s">
        <v>219</v>
      </c>
      <c r="M51" s="78" t="s">
        <v>220</v>
      </c>
      <c r="N51" s="70">
        <v>1</v>
      </c>
      <c r="O51" s="142">
        <v>1</v>
      </c>
      <c r="P51" s="155">
        <v>1</v>
      </c>
      <c r="Q51" s="97">
        <v>1</v>
      </c>
      <c r="R51" s="155"/>
      <c r="S51" s="142">
        <v>1</v>
      </c>
      <c r="T51" s="184">
        <f>AVERAGE(O51:R51)</f>
        <v>1</v>
      </c>
      <c r="U51" s="114">
        <f>+Q51/S51</f>
        <v>1</v>
      </c>
      <c r="Z51" s="85"/>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row>
    <row r="52" spans="1:257" s="84" customFormat="1" ht="50.1" customHeight="1" x14ac:dyDescent="0.2">
      <c r="A52" s="102" t="s">
        <v>115</v>
      </c>
      <c r="B52" s="102" t="s">
        <v>118</v>
      </c>
      <c r="C52" s="180" t="s">
        <v>379</v>
      </c>
      <c r="D52" s="102" t="s">
        <v>102</v>
      </c>
      <c r="E52" s="83" t="s">
        <v>157</v>
      </c>
      <c r="F52" s="217" t="s">
        <v>251</v>
      </c>
      <c r="G52" s="218"/>
      <c r="H52" s="101" t="s">
        <v>252</v>
      </c>
      <c r="I52" s="101" t="s">
        <v>142</v>
      </c>
      <c r="J52" s="101" t="s">
        <v>104</v>
      </c>
      <c r="K52" s="77" t="s">
        <v>196</v>
      </c>
      <c r="L52" s="104" t="s">
        <v>219</v>
      </c>
      <c r="M52" s="78" t="s">
        <v>220</v>
      </c>
      <c r="N52" s="70">
        <v>1</v>
      </c>
      <c r="O52" s="97">
        <v>0.83</v>
      </c>
      <c r="P52" s="155">
        <v>1</v>
      </c>
      <c r="Q52" s="97">
        <v>1</v>
      </c>
      <c r="R52" s="97"/>
      <c r="S52" s="97">
        <v>1</v>
      </c>
      <c r="T52" s="184">
        <v>1</v>
      </c>
      <c r="U52" s="114">
        <f>+Q52/S52</f>
        <v>1</v>
      </c>
      <c r="V52" s="88">
        <v>0</v>
      </c>
      <c r="W52" s="88">
        <f>-COS((Q52/Z52)*PI())</f>
        <v>1</v>
      </c>
      <c r="X52" s="88">
        <v>0</v>
      </c>
      <c r="Y52" s="88">
        <f>SIN((Q52/Z52)*PI())</f>
        <v>1.22514845490862E-16</v>
      </c>
      <c r="Z52" s="89">
        <v>1</v>
      </c>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8"/>
      <c r="GC52" s="88"/>
      <c r="GD52" s="88"/>
      <c r="GE52" s="88"/>
      <c r="GF52" s="88"/>
      <c r="GG52" s="88"/>
      <c r="GH52" s="88"/>
      <c r="GI52" s="88"/>
      <c r="GJ52" s="88"/>
      <c r="GK52" s="88"/>
      <c r="GL52" s="88"/>
      <c r="GM52" s="88"/>
      <c r="GN52" s="88"/>
      <c r="GO52" s="88"/>
      <c r="GP52" s="88"/>
      <c r="GQ52" s="88"/>
      <c r="GR52" s="88"/>
      <c r="GS52" s="88"/>
      <c r="GT52" s="88"/>
      <c r="GU52" s="88"/>
      <c r="GV52" s="88"/>
      <c r="GW52" s="88"/>
      <c r="GX52" s="88"/>
      <c r="GY52" s="88"/>
      <c r="GZ52" s="88"/>
      <c r="HA52" s="88"/>
      <c r="HB52" s="88"/>
      <c r="HC52" s="88"/>
      <c r="HD52" s="88"/>
      <c r="HE52" s="88"/>
      <c r="HF52" s="88"/>
      <c r="HG52" s="88"/>
      <c r="HH52" s="88"/>
      <c r="HI52" s="88"/>
      <c r="HJ52" s="88"/>
      <c r="HK52" s="88"/>
      <c r="HL52" s="88"/>
      <c r="HM52" s="88"/>
      <c r="HN52" s="88"/>
      <c r="HO52" s="88"/>
      <c r="HP52" s="88"/>
      <c r="HQ52" s="88"/>
      <c r="HR52" s="88"/>
      <c r="HS52" s="88"/>
      <c r="HT52" s="88"/>
      <c r="HU52" s="88"/>
      <c r="HV52" s="88"/>
      <c r="HW52" s="88"/>
      <c r="HX52" s="88"/>
      <c r="HY52" s="88"/>
      <c r="HZ52" s="88"/>
      <c r="IA52" s="88"/>
      <c r="IB52" s="88"/>
      <c r="IC52" s="88"/>
      <c r="ID52" s="88"/>
      <c r="IE52" s="88"/>
      <c r="IF52" s="88"/>
      <c r="IG52" s="88"/>
      <c r="IH52" s="88"/>
      <c r="II52" s="88"/>
      <c r="IJ52" s="88"/>
      <c r="IK52" s="88"/>
      <c r="IL52" s="88"/>
      <c r="IM52" s="88"/>
      <c r="IN52" s="88"/>
      <c r="IO52" s="88"/>
      <c r="IP52" s="88"/>
      <c r="IQ52" s="88"/>
      <c r="IR52" s="88"/>
      <c r="IS52" s="88"/>
      <c r="IT52" s="88"/>
      <c r="IU52" s="88"/>
      <c r="IV52" s="88"/>
      <c r="IW52" s="89">
        <f>AVERAGE(U50:U52)</f>
        <v>0.9966666666666667</v>
      </c>
    </row>
    <row r="53" spans="1:257" s="74" customFormat="1" ht="61.5" customHeight="1" x14ac:dyDescent="0.2">
      <c r="A53" s="161" t="s">
        <v>116</v>
      </c>
      <c r="B53" s="102" t="s">
        <v>118</v>
      </c>
      <c r="C53" s="183" t="s">
        <v>379</v>
      </c>
      <c r="D53" s="102" t="s">
        <v>120</v>
      </c>
      <c r="E53" s="83" t="s">
        <v>338</v>
      </c>
      <c r="F53" s="217" t="s">
        <v>233</v>
      </c>
      <c r="G53" s="218"/>
      <c r="H53" s="101" t="s">
        <v>313</v>
      </c>
      <c r="I53" s="101" t="s">
        <v>143</v>
      </c>
      <c r="J53" s="101" t="s">
        <v>104</v>
      </c>
      <c r="K53" s="77" t="s">
        <v>234</v>
      </c>
      <c r="L53" s="104" t="s">
        <v>235</v>
      </c>
      <c r="M53" s="78" t="s">
        <v>236</v>
      </c>
      <c r="N53" s="92">
        <v>4</v>
      </c>
      <c r="O53" s="100">
        <v>1</v>
      </c>
      <c r="P53" s="131">
        <v>1</v>
      </c>
      <c r="Q53" s="131">
        <v>1</v>
      </c>
      <c r="R53" s="131"/>
      <c r="S53" s="86">
        <v>1</v>
      </c>
      <c r="T53" s="184">
        <f t="shared" si="0"/>
        <v>3</v>
      </c>
      <c r="U53" s="114">
        <f>+Q53/S53</f>
        <v>1</v>
      </c>
      <c r="V53" s="74">
        <v>0</v>
      </c>
      <c r="W53" s="74">
        <f>-COS((Q53/Z53)*PI())</f>
        <v>1</v>
      </c>
      <c r="X53" s="74">
        <v>0</v>
      </c>
      <c r="Y53" s="74">
        <f>SIN((Q53/Z53)*PI())</f>
        <v>1.22514845490862E-16</v>
      </c>
      <c r="Z53" s="82">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IW53" s="82">
        <f>AVERAGE(U53)</f>
        <v>1</v>
      </c>
    </row>
    <row r="54" spans="1:257" s="84" customFormat="1" ht="48.75" customHeight="1" x14ac:dyDescent="0.2">
      <c r="A54" s="101" t="s">
        <v>160</v>
      </c>
      <c r="B54" s="101" t="s">
        <v>163</v>
      </c>
      <c r="C54" s="180" t="s">
        <v>379</v>
      </c>
      <c r="D54" s="102" t="s">
        <v>122</v>
      </c>
      <c r="E54" s="83" t="s">
        <v>164</v>
      </c>
      <c r="F54" s="217" t="s">
        <v>237</v>
      </c>
      <c r="G54" s="218"/>
      <c r="H54" s="101" t="s">
        <v>165</v>
      </c>
      <c r="I54" s="101" t="s">
        <v>143</v>
      </c>
      <c r="J54" s="101" t="s">
        <v>104</v>
      </c>
      <c r="K54" s="77" t="s">
        <v>137</v>
      </c>
      <c r="L54" s="104" t="s">
        <v>217</v>
      </c>
      <c r="M54" s="78" t="s">
        <v>216</v>
      </c>
      <c r="N54" s="70">
        <v>1</v>
      </c>
      <c r="O54" s="70">
        <v>0.222</v>
      </c>
      <c r="P54" s="70">
        <v>0.28000000000000003</v>
      </c>
      <c r="Q54" s="97">
        <v>0.25</v>
      </c>
      <c r="R54" s="97"/>
      <c r="S54" s="70">
        <v>0.25</v>
      </c>
      <c r="T54" s="184">
        <f t="shared" si="0"/>
        <v>0.752</v>
      </c>
      <c r="U54" s="114">
        <f>+Q54/S54</f>
        <v>1</v>
      </c>
      <c r="V54" s="84">
        <v>0</v>
      </c>
      <c r="W54" s="84">
        <f>-COS((Q54/Z54)*PI())</f>
        <v>-0.70710678118654757</v>
      </c>
      <c r="X54" s="84">
        <v>0</v>
      </c>
      <c r="Y54" s="84">
        <f>SIN((Q54/Z54)*PI())</f>
        <v>0.70710678118654746</v>
      </c>
      <c r="Z54" s="85">
        <v>1</v>
      </c>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IW54" s="85">
        <f>AVERAGE(U54)</f>
        <v>1</v>
      </c>
    </row>
    <row r="55" spans="1:257" x14ac:dyDescent="0.2"/>
    <row r="58" spans="1:257" x14ac:dyDescent="0.2"/>
    <row r="59" spans="1:257" x14ac:dyDescent="0.2"/>
    <row r="60" spans="1:257" x14ac:dyDescent="0.2">
      <c r="Q60" s="191"/>
    </row>
    <row r="61" spans="1:257" x14ac:dyDescent="0.2"/>
    <row r="62" spans="1:257" x14ac:dyDescent="0.2"/>
    <row r="63" spans="1:257" x14ac:dyDescent="0.2"/>
    <row r="64" spans="1:257" x14ac:dyDescent="0.2"/>
    <row r="65" spans="16:16" ht="15.75" x14ac:dyDescent="0.2">
      <c r="P65" s="187"/>
    </row>
    <row r="66" spans="16:16" ht="15.75" x14ac:dyDescent="0.2">
      <c r="P66" s="187"/>
    </row>
    <row r="67" spans="16:16" ht="15.75" x14ac:dyDescent="0.2">
      <c r="P67" s="187"/>
    </row>
    <row r="68" spans="16:16" ht="15.75" x14ac:dyDescent="0.2">
      <c r="P68" s="187"/>
    </row>
    <row r="69" spans="16:16" ht="15.75" x14ac:dyDescent="0.2">
      <c r="P69" s="187"/>
    </row>
    <row r="70" spans="16:16" ht="15.75" x14ac:dyDescent="0.2">
      <c r="P70" s="187"/>
    </row>
    <row r="71" spans="16:16" ht="15.75" x14ac:dyDescent="0.2">
      <c r="P71" s="187"/>
    </row>
    <row r="72" spans="16:16" ht="15.75" x14ac:dyDescent="0.2">
      <c r="P72" s="187"/>
    </row>
    <row r="73" spans="16:16" ht="15.75" x14ac:dyDescent="0.2">
      <c r="P73" s="187"/>
    </row>
    <row r="74" spans="16:16" ht="15.75" x14ac:dyDescent="0.2">
      <c r="P74" s="187"/>
    </row>
    <row r="75" spans="16:16" ht="15.75" x14ac:dyDescent="0.2">
      <c r="P75" s="187"/>
    </row>
    <row r="76" spans="16:16" ht="15.75" x14ac:dyDescent="0.2">
      <c r="P76" s="187"/>
    </row>
    <row r="77" spans="16:16" ht="15.75" x14ac:dyDescent="0.2">
      <c r="P77" s="187"/>
    </row>
    <row r="78" spans="16:16" ht="15.75" x14ac:dyDescent="0.2">
      <c r="P78" s="187"/>
    </row>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Z54" xr:uid="{00000000-0009-0000-0000-000003000000}">
    <filterColumn colId="5" showButton="0"/>
  </autoFilter>
  <mergeCells count="70">
    <mergeCell ref="F49:G49"/>
    <mergeCell ref="F28:G28"/>
    <mergeCell ref="F43:G43"/>
    <mergeCell ref="F39:G39"/>
    <mergeCell ref="F48:G48"/>
    <mergeCell ref="F32:G32"/>
    <mergeCell ref="F41:G41"/>
    <mergeCell ref="F42:G42"/>
    <mergeCell ref="F44:G44"/>
    <mergeCell ref="F45:G45"/>
    <mergeCell ref="F46:G46"/>
    <mergeCell ref="F34:G34"/>
    <mergeCell ref="F35:G35"/>
    <mergeCell ref="F38:G38"/>
    <mergeCell ref="F40:G40"/>
    <mergeCell ref="F29:G29"/>
    <mergeCell ref="F6:G6"/>
    <mergeCell ref="A1:C1"/>
    <mergeCell ref="D1:M1"/>
    <mergeCell ref="J3:J4"/>
    <mergeCell ref="K3:M3"/>
    <mergeCell ref="I3:I4"/>
    <mergeCell ref="H3:H4"/>
    <mergeCell ref="A3:A4"/>
    <mergeCell ref="B3:B4"/>
    <mergeCell ref="D3:D4"/>
    <mergeCell ref="E3:E4"/>
    <mergeCell ref="C3:C4"/>
    <mergeCell ref="N1:Q1"/>
    <mergeCell ref="N3:N4"/>
    <mergeCell ref="O3:R3"/>
    <mergeCell ref="S3:S4"/>
    <mergeCell ref="T3:T4"/>
    <mergeCell ref="R1:T1"/>
    <mergeCell ref="P2:U2"/>
    <mergeCell ref="U3:U4"/>
    <mergeCell ref="F53:G53"/>
    <mergeCell ref="F54:G54"/>
    <mergeCell ref="F3:G4"/>
    <mergeCell ref="F50:G50"/>
    <mergeCell ref="F52:G52"/>
    <mergeCell ref="F31:G31"/>
    <mergeCell ref="F51:G51"/>
    <mergeCell ref="F33:G33"/>
    <mergeCell ref="F37:G37"/>
    <mergeCell ref="F36:G36"/>
    <mergeCell ref="F27:G27"/>
    <mergeCell ref="F47:G47"/>
    <mergeCell ref="F20:G20"/>
    <mergeCell ref="F21:G21"/>
    <mergeCell ref="F5:G5"/>
    <mergeCell ref="F19:G19"/>
    <mergeCell ref="F17:G17"/>
    <mergeCell ref="F18:G18"/>
    <mergeCell ref="F11:G11"/>
    <mergeCell ref="F12:G12"/>
    <mergeCell ref="F7:G7"/>
    <mergeCell ref="F8:G8"/>
    <mergeCell ref="F10:G10"/>
    <mergeCell ref="F13:G13"/>
    <mergeCell ref="F14:G14"/>
    <mergeCell ref="F15:G15"/>
    <mergeCell ref="F16:G16"/>
    <mergeCell ref="F9:G9"/>
    <mergeCell ref="F30:G30"/>
    <mergeCell ref="F22:G22"/>
    <mergeCell ref="F23:G23"/>
    <mergeCell ref="F24:G24"/>
    <mergeCell ref="F26:G26"/>
    <mergeCell ref="F25:G25"/>
  </mergeCells>
  <phoneticPr fontId="55"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39" t="s">
        <v>136</v>
      </c>
      <c r="B1" s="239"/>
      <c r="C1" s="239"/>
      <c r="D1" s="239"/>
      <c r="E1" s="239"/>
      <c r="F1" s="239"/>
      <c r="G1" s="239"/>
      <c r="H1" s="239"/>
    </row>
    <row r="2" spans="1:8" x14ac:dyDescent="0.2">
      <c r="A2" s="239"/>
      <c r="B2" s="239"/>
      <c r="C2" s="239"/>
      <c r="D2" s="239"/>
      <c r="E2" s="239"/>
      <c r="F2" s="239"/>
      <c r="G2" s="239"/>
      <c r="H2" s="239"/>
    </row>
    <row r="4" spans="1:8" x14ac:dyDescent="0.2">
      <c r="A4" s="240" t="s">
        <v>68</v>
      </c>
      <c r="B4" s="240"/>
      <c r="C4" s="240"/>
      <c r="D4" s="240"/>
      <c r="E4" s="240"/>
      <c r="F4" s="240"/>
      <c r="G4" s="240"/>
      <c r="H4" s="240"/>
    </row>
    <row r="5" spans="1:8" x14ac:dyDescent="0.2">
      <c r="A5" s="240" t="s">
        <v>129</v>
      </c>
      <c r="B5" s="240"/>
      <c r="C5" s="240"/>
      <c r="D5" s="240"/>
      <c r="E5" s="240"/>
      <c r="F5" s="240"/>
      <c r="G5" s="240"/>
      <c r="H5" s="240"/>
    </row>
    <row r="6" spans="1:8" x14ac:dyDescent="0.2">
      <c r="A6" s="241" t="s">
        <v>130</v>
      </c>
      <c r="B6" s="242"/>
      <c r="C6" s="242"/>
      <c r="D6" s="242"/>
      <c r="E6" s="242"/>
      <c r="F6" s="242"/>
      <c r="G6" s="242"/>
      <c r="H6" s="242"/>
    </row>
    <row r="7" spans="1:8" x14ac:dyDescent="0.2">
      <c r="A7" s="243" t="e">
        <f>+'INDICADORES IDEP 2021'!#REF!</f>
        <v>#REF!</v>
      </c>
      <c r="B7" s="242"/>
      <c r="C7" s="242"/>
      <c r="D7" s="242"/>
      <c r="E7" s="242"/>
      <c r="F7" s="242"/>
      <c r="G7" s="242"/>
      <c r="H7" s="242"/>
    </row>
    <row r="9" spans="1:8" ht="39" customHeight="1" x14ac:dyDescent="0.2">
      <c r="A9" s="244" t="e">
        <f>+'INDICADORES IDEP 2021'!#REF!</f>
        <v>#REF!</v>
      </c>
      <c r="B9" s="245"/>
      <c r="C9" s="245"/>
      <c r="D9" s="245"/>
      <c r="E9" s="245"/>
      <c r="F9" s="245"/>
      <c r="G9" s="245"/>
      <c r="H9" s="246"/>
    </row>
    <row r="11" spans="1:8" x14ac:dyDescent="0.2">
      <c r="F11" s="241" t="s">
        <v>131</v>
      </c>
      <c r="G11" s="242"/>
      <c r="H11" s="242"/>
    </row>
    <row r="12" spans="1:8" x14ac:dyDescent="0.2">
      <c r="F12" s="247" t="s">
        <v>132</v>
      </c>
      <c r="G12" s="248"/>
      <c r="H12" s="248"/>
    </row>
    <row r="13" spans="1:8" x14ac:dyDescent="0.2">
      <c r="F13" s="248"/>
      <c r="G13" s="248"/>
      <c r="H13" s="248"/>
    </row>
    <row r="14" spans="1:8" x14ac:dyDescent="0.2">
      <c r="F14" s="248"/>
      <c r="G14" s="248"/>
      <c r="H14" s="248"/>
    </row>
    <row r="15" spans="1:8" x14ac:dyDescent="0.2">
      <c r="F15" s="248"/>
      <c r="G15" s="248"/>
      <c r="H15" s="248"/>
    </row>
    <row r="16" spans="1:8" x14ac:dyDescent="0.2">
      <c r="F16" s="248"/>
      <c r="G16" s="248"/>
      <c r="H16" s="248"/>
    </row>
    <row r="17" spans="1:8" x14ac:dyDescent="0.2">
      <c r="F17" s="248"/>
      <c r="G17" s="248"/>
      <c r="H17" s="248"/>
    </row>
    <row r="18" spans="1:8" x14ac:dyDescent="0.2">
      <c r="F18" s="248"/>
      <c r="G18" s="248"/>
      <c r="H18" s="248"/>
    </row>
    <row r="21" spans="1:8" x14ac:dyDescent="0.2">
      <c r="A21" s="240" t="s">
        <v>133</v>
      </c>
      <c r="B21" s="240"/>
      <c r="C21" s="240"/>
      <c r="D21" s="240"/>
      <c r="E21" s="240"/>
      <c r="F21" s="240"/>
      <c r="G21" s="240"/>
      <c r="H21" s="240"/>
    </row>
    <row r="22" spans="1:8" x14ac:dyDescent="0.2">
      <c r="A22" s="241" t="s">
        <v>130</v>
      </c>
      <c r="B22" s="242"/>
      <c r="C22" s="242"/>
      <c r="D22" s="242"/>
      <c r="E22" s="242"/>
      <c r="F22" s="242"/>
      <c r="G22" s="242"/>
      <c r="H22" s="242"/>
    </row>
    <row r="23" spans="1:8" x14ac:dyDescent="0.2">
      <c r="A23" s="243" t="e">
        <f>+'INDICADORES IDEP 2021'!#REF!</f>
        <v>#REF!</v>
      </c>
      <c r="B23" s="242"/>
      <c r="C23" s="242"/>
      <c r="D23" s="242"/>
      <c r="E23" s="242"/>
      <c r="F23" s="242"/>
      <c r="G23" s="242"/>
      <c r="H23" s="242"/>
    </row>
    <row r="25" spans="1:8" ht="39" customHeight="1" x14ac:dyDescent="0.2">
      <c r="A25" s="244" t="s">
        <v>135</v>
      </c>
      <c r="B25" s="245"/>
      <c r="C25" s="245"/>
      <c r="D25" s="245"/>
      <c r="E25" s="245"/>
      <c r="F25" s="245"/>
      <c r="G25" s="245"/>
      <c r="H25" s="246"/>
    </row>
    <row r="27" spans="1:8" x14ac:dyDescent="0.2">
      <c r="F27" s="241" t="s">
        <v>131</v>
      </c>
      <c r="G27" s="242"/>
      <c r="H27" s="242"/>
    </row>
    <row r="28" spans="1:8" x14ac:dyDescent="0.2">
      <c r="F28" s="247" t="s">
        <v>134</v>
      </c>
      <c r="G28" s="248"/>
      <c r="H28" s="248"/>
    </row>
    <row r="29" spans="1:8" x14ac:dyDescent="0.2">
      <c r="F29" s="248"/>
      <c r="G29" s="248"/>
      <c r="H29" s="248"/>
    </row>
    <row r="30" spans="1:8" x14ac:dyDescent="0.2">
      <c r="F30" s="248"/>
      <c r="G30" s="248"/>
      <c r="H30" s="248"/>
    </row>
    <row r="31" spans="1:8" x14ac:dyDescent="0.2">
      <c r="F31" s="248"/>
      <c r="G31" s="248"/>
      <c r="H31" s="248"/>
    </row>
    <row r="32" spans="1:8" x14ac:dyDescent="0.2">
      <c r="F32" s="248"/>
      <c r="G32" s="248"/>
      <c r="H32" s="248"/>
    </row>
    <row r="33" spans="6:8" x14ac:dyDescent="0.2">
      <c r="F33" s="248"/>
      <c r="G33" s="248"/>
      <c r="H33" s="248"/>
    </row>
    <row r="34" spans="6:8" x14ac:dyDescent="0.2">
      <c r="F34" s="248"/>
      <c r="G34" s="248"/>
      <c r="H34" s="248"/>
    </row>
  </sheetData>
  <mergeCells count="14">
    <mergeCell ref="F27:H27"/>
    <mergeCell ref="A25:H25"/>
    <mergeCell ref="A4:H4"/>
    <mergeCell ref="F28:H34"/>
    <mergeCell ref="F11:H11"/>
    <mergeCell ref="F12:H18"/>
    <mergeCell ref="A21:H21"/>
    <mergeCell ref="A22:H22"/>
    <mergeCell ref="A23:H23"/>
    <mergeCell ref="A1:H2"/>
    <mergeCell ref="A5:H5"/>
    <mergeCell ref="A6:H6"/>
    <mergeCell ref="A7:H7"/>
    <mergeCell ref="A9:H9"/>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2021</vt:lpstr>
      <vt:lpstr>Hoja2</vt:lpstr>
      <vt:lpstr>'Criterio de calificacion'!Área_de_impresión</vt:lpstr>
      <vt:lpstr>'INDICADORES IDEP 2021'!Área_de_impresión</vt:lpstr>
      <vt:lpstr>'Semaforo proceso'!Área_de_impresión</vt:lpstr>
      <vt:lpstr>'INDICADORES IDEP 2021'!Títulos_a_imprimir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LSANTIUSTI</cp:lastModifiedBy>
  <cp:lastPrinted>2018-04-16T17:44:25Z</cp:lastPrinted>
  <dcterms:created xsi:type="dcterms:W3CDTF">2008-10-22T15:41:48Z</dcterms:created>
  <dcterms:modified xsi:type="dcterms:W3CDTF">2021-11-02T15:39:46Z</dcterms:modified>
</cp:coreProperties>
</file>