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hidePivotFieldList="1" defaultThemeVersion="124226"/>
  <bookViews>
    <workbookView xWindow="255" yWindow="930" windowWidth="15480" windowHeight="6060" firstSheet="3" activeTab="3"/>
  </bookViews>
  <sheets>
    <sheet name="Semaforo proceso" sheetId="7" state="hidden" r:id="rId1"/>
    <sheet name="PESOS_PORCENTUALES" sheetId="14" state="hidden" r:id="rId2"/>
    <sheet name="Criterio de calificacion" sheetId="13" state="hidden" r:id="rId3"/>
    <sheet name="INDICADORES IDEP 2017" sheetId="15" r:id="rId4"/>
    <sheet name="Hoja2" sheetId="17" state="hidden" r:id="rId5"/>
  </sheets>
  <definedNames>
    <definedName name="_xlnm._FilterDatabase" localSheetId="3" hidden="1">'INDICADORES IDEP 2017'!$A$4:$Y$51</definedName>
    <definedName name="_xlnm.Print_Area" localSheetId="2">'Criterio de calificacion'!$A$1:$I$36</definedName>
    <definedName name="_xlnm.Print_Area" localSheetId="3">'INDICADORES IDEP 2017'!$A$1:$T$48</definedName>
    <definedName name="_xlnm.Print_Area" localSheetId="0">'Semaforo proceso'!$A$24:$F$46</definedName>
    <definedName name="Areas">#REF!</definedName>
    <definedName name="_xlnm.Print_Titles" localSheetId="3">'INDICADORES IDEP 2017'!$1:$4</definedName>
  </definedNames>
  <calcPr calcId="125725"/>
</workbook>
</file>

<file path=xl/calcChain.xml><?xml version="1.0" encoding="utf-8"?>
<calcChain xmlns="http://schemas.openxmlformats.org/spreadsheetml/2006/main">
  <c r="S7" i="15"/>
  <c r="R40"/>
  <c r="S51" l="1"/>
  <c r="S50"/>
  <c r="S32"/>
  <c r="S30"/>
  <c r="S27"/>
  <c r="S26"/>
  <c r="T37"/>
  <c r="S37"/>
  <c r="T48" l="1"/>
  <c r="T46"/>
  <c r="S20"/>
  <c r="S17"/>
  <c r="R17"/>
  <c r="R16"/>
  <c r="S14"/>
  <c r="R14"/>
  <c r="R15"/>
  <c r="T14" l="1"/>
  <c r="T13"/>
  <c r="S11" l="1"/>
  <c r="S10"/>
  <c r="S16"/>
  <c r="S15"/>
  <c r="S48" l="1"/>
  <c r="S46"/>
  <c r="S6"/>
  <c r="S5"/>
  <c r="T5" s="1"/>
  <c r="S40"/>
  <c r="S24" l="1"/>
  <c r="S22"/>
  <c r="S21" l="1"/>
  <c r="S23"/>
  <c r="T7" l="1"/>
  <c r="T22"/>
  <c r="IV22" s="1"/>
  <c r="T21"/>
  <c r="T20"/>
  <c r="T6"/>
  <c r="T23"/>
  <c r="T19"/>
  <c r="T18"/>
  <c r="T17"/>
  <c r="T16"/>
  <c r="T15"/>
  <c r="X10"/>
  <c r="V10"/>
  <c r="X9"/>
  <c r="V9"/>
  <c r="IV13"/>
  <c r="T24"/>
  <c r="IV25" s="1"/>
  <c r="IV51"/>
  <c r="IV49"/>
  <c r="IV48"/>
  <c r="X14"/>
  <c r="V14"/>
  <c r="X15"/>
  <c r="V15"/>
  <c r="X6"/>
  <c r="V6"/>
  <c r="A9" i="17"/>
  <c r="A23"/>
  <c r="V5" i="15"/>
  <c r="X5"/>
  <c r="V11"/>
  <c r="X11"/>
  <c r="V13"/>
  <c r="X13"/>
  <c r="V16"/>
  <c r="X16"/>
  <c r="V18"/>
  <c r="X18"/>
  <c r="V19"/>
  <c r="X19"/>
  <c r="V20"/>
  <c r="X20"/>
  <c r="V21"/>
  <c r="X21"/>
  <c r="V22"/>
  <c r="X22"/>
  <c r="V23"/>
  <c r="X23"/>
  <c r="V24"/>
  <c r="X24"/>
  <c r="V25"/>
  <c r="X25"/>
  <c r="V26"/>
  <c r="X26"/>
  <c r="V27"/>
  <c r="X27"/>
  <c r="V28"/>
  <c r="X28"/>
  <c r="V29"/>
  <c r="X29"/>
  <c r="V30"/>
  <c r="X30"/>
  <c r="V33"/>
  <c r="X33"/>
  <c r="V34"/>
  <c r="X34"/>
  <c r="V35"/>
  <c r="X35"/>
  <c r="V46"/>
  <c r="X46"/>
  <c r="V48"/>
  <c r="X48"/>
  <c r="V49"/>
  <c r="X49"/>
  <c r="V51"/>
  <c r="X51"/>
  <c r="C3" i="13"/>
  <c r="E3"/>
  <c r="G3"/>
  <c r="H3" s="1"/>
  <c r="D3"/>
  <c r="F3"/>
  <c r="C4"/>
  <c r="E4"/>
  <c r="G4"/>
  <c r="D4"/>
  <c r="F4"/>
  <c r="C5"/>
  <c r="D5"/>
  <c r="E5"/>
  <c r="G5" s="1"/>
  <c r="F5"/>
  <c r="C6"/>
  <c r="E6"/>
  <c r="G6" s="1"/>
  <c r="D6"/>
  <c r="F6"/>
  <c r="C7"/>
  <c r="E7" s="1"/>
  <c r="G7" s="1"/>
  <c r="D7"/>
  <c r="F7"/>
  <c r="C8"/>
  <c r="E8"/>
  <c r="G8"/>
  <c r="D8"/>
  <c r="F8"/>
  <c r="C9"/>
  <c r="E9"/>
  <c r="G9"/>
  <c r="D9"/>
  <c r="F9"/>
  <c r="C10"/>
  <c r="E10" s="1"/>
  <c r="G10" s="1"/>
  <c r="D10"/>
  <c r="F10"/>
  <c r="C11"/>
  <c r="E11" s="1"/>
  <c r="G11" s="1"/>
  <c r="D11"/>
  <c r="F11"/>
  <c r="F20" s="1"/>
  <c r="C12"/>
  <c r="E12"/>
  <c r="G12"/>
  <c r="D12"/>
  <c r="F12"/>
  <c r="C13"/>
  <c r="E13"/>
  <c r="G13" s="1"/>
  <c r="D13"/>
  <c r="F13"/>
  <c r="C14"/>
  <c r="E14"/>
  <c r="G14" s="1"/>
  <c r="D14"/>
  <c r="F14"/>
  <c r="C15"/>
  <c r="E15" s="1"/>
  <c r="G15" s="1"/>
  <c r="D15"/>
  <c r="F15"/>
  <c r="C16"/>
  <c r="E16"/>
  <c r="G16"/>
  <c r="D16"/>
  <c r="F16"/>
  <c r="C17"/>
  <c r="E17"/>
  <c r="G17"/>
  <c r="D17"/>
  <c r="F17"/>
  <c r="C18"/>
  <c r="E18" s="1"/>
  <c r="G18" s="1"/>
  <c r="D18"/>
  <c r="F18"/>
  <c r="C19"/>
  <c r="E19" s="1"/>
  <c r="G19" s="1"/>
  <c r="D19"/>
  <c r="F19"/>
  <c r="C4" i="14"/>
  <c r="C6"/>
  <c r="C8"/>
  <c r="C9"/>
  <c r="C18"/>
  <c r="A20"/>
  <c r="C32" i="7"/>
  <c r="D32"/>
  <c r="F32" s="1"/>
  <c r="E32"/>
  <c r="C33"/>
  <c r="D33"/>
  <c r="F33" s="1"/>
  <c r="E33"/>
  <c r="C34"/>
  <c r="D34"/>
  <c r="F34" s="1"/>
  <c r="E34"/>
  <c r="C35"/>
  <c r="D35"/>
  <c r="F35" s="1"/>
  <c r="E35"/>
  <c r="C36"/>
  <c r="D36"/>
  <c r="F36" s="1"/>
  <c r="E36"/>
  <c r="C37"/>
  <c r="D37"/>
  <c r="F37" s="1"/>
  <c r="E37"/>
  <c r="C38"/>
  <c r="D38"/>
  <c r="F38" s="1"/>
  <c r="E38"/>
  <c r="C39"/>
  <c r="D39"/>
  <c r="F39" s="1"/>
  <c r="E39"/>
  <c r="C40"/>
  <c r="D40"/>
  <c r="F40" s="1"/>
  <c r="E40"/>
  <c r="C41"/>
  <c r="D41"/>
  <c r="F41" s="1"/>
  <c r="E41"/>
  <c r="C42"/>
  <c r="D42"/>
  <c r="F42" s="1"/>
  <c r="E42"/>
  <c r="C43"/>
  <c r="D43"/>
  <c r="F43" s="1"/>
  <c r="E43"/>
  <c r="C44"/>
  <c r="D44"/>
  <c r="F44" s="1"/>
  <c r="E44"/>
  <c r="C45"/>
  <c r="D45"/>
  <c r="F45" s="1"/>
  <c r="E45"/>
  <c r="C46"/>
  <c r="D46"/>
  <c r="F46" s="1"/>
  <c r="E46"/>
  <c r="C47"/>
  <c r="D47"/>
  <c r="F47" s="1"/>
  <c r="E47"/>
  <c r="C48"/>
  <c r="D48"/>
  <c r="F48" s="1"/>
  <c r="E48"/>
  <c r="IV33" i="15"/>
  <c r="IV10" l="1"/>
  <c r="IV21"/>
  <c r="IV23"/>
  <c r="IV19"/>
  <c r="T1"/>
  <c r="IV6"/>
  <c r="A7" i="17"/>
  <c r="IV7" i="15"/>
</calcChain>
</file>

<file path=xl/sharedStrings.xml><?xml version="1.0" encoding="utf-8"?>
<sst xmlns="http://schemas.openxmlformats.org/spreadsheetml/2006/main" count="751" uniqueCount="358">
  <si>
    <t>Gestión legal ambiental para el distrito capital</t>
  </si>
  <si>
    <t>Gestión para el desarrollo rural sostenible en el distrito capital</t>
  </si>
  <si>
    <t>Proceso</t>
  </si>
  <si>
    <t>Gestión para el desarrollo de la política Distrital de educación Ambiental</t>
  </si>
  <si>
    <t>f. Fortalecer la comunicación como eje estratégico de la gestión.</t>
  </si>
  <si>
    <t>Control a los factores que impactan la calidad del ambiente urbano</t>
  </si>
  <si>
    <t>Comunicaciones</t>
  </si>
  <si>
    <t>Control del deterioro ambiental en los componentes aire y paisaje.</t>
  </si>
  <si>
    <t>Participación</t>
  </si>
  <si>
    <t>Control e investigación para la conservación de los recursos flora y fauna silvestre</t>
  </si>
  <si>
    <t>Instrumentos de control ambiental a megaproyectos</t>
  </si>
  <si>
    <t>Comunicación transparente al servicio de los Ciudadanos</t>
  </si>
  <si>
    <t>Dirección de Evaluación Control y seguimiento Ambiental</t>
  </si>
  <si>
    <t>Oficina de control ambiental a la gestión de residuos</t>
  </si>
  <si>
    <t>Dirección de planeación y gestión ambiental</t>
  </si>
  <si>
    <t>Oficina de gestión ambiental Territorial</t>
  </si>
  <si>
    <t>Oficina de ecosistemas estratégicos y biodiversidad</t>
  </si>
  <si>
    <t>Subsecretaría</t>
  </si>
  <si>
    <t>Oficina Asesora de planeación corporativa</t>
  </si>
  <si>
    <t>Dirección Legal Ambiental</t>
  </si>
  <si>
    <t>Oficina de Participación Comunitaria</t>
  </si>
  <si>
    <t>Dirección de Gestión Corporativa</t>
  </si>
  <si>
    <t>Oficina de Gestión Contractual</t>
  </si>
  <si>
    <t>Direccionamiento Estratégico</t>
  </si>
  <si>
    <t>Planeación Ambiental</t>
  </si>
  <si>
    <t>Gestión Ambiental y desarrollo rural</t>
  </si>
  <si>
    <t>Evaluación control y seguimiento</t>
  </si>
  <si>
    <t>Educación</t>
  </si>
  <si>
    <t>Recursos Físicos</t>
  </si>
  <si>
    <t>Recursos Informáticos y tecnológicos</t>
  </si>
  <si>
    <t>Jurídica</t>
  </si>
  <si>
    <t>c. Impulsar la ecoeficiencia en el perímetro urbano y rural de la ciudad</t>
  </si>
  <si>
    <t>d. Orientar la transformación del territorio para garantizar la preservación de los recursos naturales</t>
  </si>
  <si>
    <t>f. Dinamizar procesos de participación social para la gestión ambiental local involucrando la participación ciudadana, institucional y comunitaria</t>
  </si>
  <si>
    <t>b. Implementar sistemas de Gestión de calidad y de control interno.</t>
  </si>
  <si>
    <t>c. Establecer sistemas de información oportunos y confiables</t>
  </si>
  <si>
    <t>e. Gestionar los recursos físicos y de infraestructura</t>
  </si>
  <si>
    <t>Oficina de control de emisiones y calidad del aire</t>
  </si>
  <si>
    <t>Oficina de control de calidad y uso del agua</t>
  </si>
  <si>
    <t>Oficina de control de flora y fauna</t>
  </si>
  <si>
    <t>Oficina de ruralidad</t>
  </si>
  <si>
    <t>Oficina de Control  Interno</t>
  </si>
  <si>
    <t>Oficina Financiera</t>
  </si>
  <si>
    <t>a. Velar por la  calidad ambiental para garantizar una ciudad habitable</t>
  </si>
  <si>
    <t>b. Promover el desarrollo sostenible como proyecto colectivo</t>
  </si>
  <si>
    <t>e. Lograr una adecuada  simbiosis urbano regional</t>
  </si>
  <si>
    <t>a. Optimizar la estructura organizacional</t>
  </si>
  <si>
    <t>d. Fortalecer competencias del talento humano</t>
  </si>
  <si>
    <t>Nombre del indicador</t>
  </si>
  <si>
    <t>Sumatoria ICP</t>
  </si>
  <si>
    <t>ICP Promedio</t>
  </si>
  <si>
    <t>Numero Indicadores de proceso</t>
  </si>
  <si>
    <t>Peso Ponderado</t>
  </si>
  <si>
    <t>Procesos de Descentralización y desconcentración del Sector Ambiente en las localidades</t>
  </si>
  <si>
    <t>Talento humano</t>
  </si>
  <si>
    <t>Gestión Ambiental Participativa territorial</t>
  </si>
  <si>
    <t>Manejo ambiental de territorios en riesgo y expansión</t>
  </si>
  <si>
    <t>Planeación y gestión ambiental en el distrito capital</t>
  </si>
  <si>
    <t>Recursos Financieros</t>
  </si>
  <si>
    <t>Conservación de la biodiversidad y  de los ecosistemas en el distrito capital</t>
  </si>
  <si>
    <t>Planeación y Fortalecimiento de la Gestión Institucional</t>
  </si>
  <si>
    <t>Documental</t>
  </si>
  <si>
    <t>Manejo de ecosistemas y áreas protegidas del distrito capital</t>
  </si>
  <si>
    <t>Control y mejora</t>
  </si>
  <si>
    <t>Componente ambiental en la construcción de la región capital</t>
  </si>
  <si>
    <t>Control disciplinario</t>
  </si>
  <si>
    <t>Número Indicadores a evaluar en el mes</t>
  </si>
  <si>
    <t>Resultado de evaluación</t>
  </si>
  <si>
    <t>PROCESO</t>
  </si>
  <si>
    <t>PESO %</t>
  </si>
  <si>
    <t>PLANEACIÓN ESTRATÉGICA</t>
  </si>
  <si>
    <t>GESTIÓN DE LA INFORMACIÓN Y LA COMUNICACIÓN INSTITUCIONAL</t>
  </si>
  <si>
    <t>INVESTIGACIÓN
EDUCATIVA</t>
  </si>
  <si>
    <t>INNOVACIÓN PEDAGÓGICA</t>
  </si>
  <si>
    <t>SISTEMATIZACIÓN DE EXPERIENCIAS DE LAS Y LOS DOCENTES DEL DISTRITO</t>
  </si>
  <si>
    <t>EVALUACIÓN DE POLÍTICAS PÚBLICAS EDUCATIVAS DISTRITALES</t>
  </si>
  <si>
    <t>GESTIÓN DOCUMENTAL</t>
  </si>
  <si>
    <t>GESTIÓN CONTRACTUAL</t>
  </si>
  <si>
    <t>GESTIÓN JURÍDICA</t>
  </si>
  <si>
    <t>ATENCIÓN AL USUARIO</t>
  </si>
  <si>
    <t>GESTIÓN DE RECURSOS FÍSICOS</t>
  </si>
  <si>
    <t>GESTIÓN TECNOLÓGICA</t>
  </si>
  <si>
    <t>GESTIÓN DEL TALENTO HUMANO</t>
  </si>
  <si>
    <t>GESTIÓN FINANCIERA</t>
  </si>
  <si>
    <t>CONTROL INTERNO DISCIPLINARIO</t>
  </si>
  <si>
    <t>SEGUIMIENTO Y CONTROL</t>
  </si>
  <si>
    <t>EVALUACIÓN DE IMPACTOS</t>
  </si>
  <si>
    <t>ESTRATÉGICOS</t>
  </si>
  <si>
    <t>MISIONALES</t>
  </si>
  <si>
    <t>APOYO</t>
  </si>
  <si>
    <t>EVALUACIÓN, SEGUIMIENTO Y CONTROL</t>
  </si>
  <si>
    <t>Autoevaluación de la Gestión</t>
  </si>
  <si>
    <t>Autoevaluación por proceso</t>
  </si>
  <si>
    <t>CRITERIOS</t>
  </si>
  <si>
    <t xml:space="preserve">APORTE A LOS OBJETIVOS </t>
  </si>
  <si>
    <t>Índice de gestión promedio</t>
  </si>
  <si>
    <t>Objetivo</t>
  </si>
  <si>
    <t>Sumatoria Índice de gestión</t>
  </si>
  <si>
    <t>CALIFICACIÓN POR PROCESO</t>
  </si>
  <si>
    <t>Calificación por proceso</t>
  </si>
  <si>
    <t>LIDER DE PROCESO</t>
  </si>
  <si>
    <t>TIPO</t>
  </si>
  <si>
    <t>Dirección y Planeación</t>
  </si>
  <si>
    <t>Oficina Asesora de Planeación</t>
  </si>
  <si>
    <t>Estratégico</t>
  </si>
  <si>
    <t>Trimestral</t>
  </si>
  <si>
    <t>Resultado Índice de Gestión</t>
  </si>
  <si>
    <t>Frecuencia de medición</t>
  </si>
  <si>
    <t>Parámetros de referencia</t>
  </si>
  <si>
    <t>Mayor a 66%</t>
  </si>
  <si>
    <t>Entre 33% y 66%</t>
  </si>
  <si>
    <t>Menor a 33%</t>
  </si>
  <si>
    <t>Divulgación y Comunicación</t>
  </si>
  <si>
    <t>Subdirección Académica</t>
  </si>
  <si>
    <t>Gestión Documental</t>
  </si>
  <si>
    <t>Gestión Contractual</t>
  </si>
  <si>
    <t>Gestión Jurídica</t>
  </si>
  <si>
    <t>Gestión Financiera</t>
  </si>
  <si>
    <t>Gestión del Talento Humano</t>
  </si>
  <si>
    <t>Gestión Tecnológica</t>
  </si>
  <si>
    <t>Control Interno Disciplinario</t>
  </si>
  <si>
    <t>Misional</t>
  </si>
  <si>
    <t>Apoyo</t>
  </si>
  <si>
    <t>Subdirección Académica / Subdirección Administrativa, Financiera y de Control Disciplinario</t>
  </si>
  <si>
    <t>Subdirección Administrativa, Financiera y de Control Disciplinario</t>
  </si>
  <si>
    <t>Oficina Asesora Jurídica</t>
  </si>
  <si>
    <t>Oficina de Control Interno</t>
  </si>
  <si>
    <t>Eficacia en la atención de solicitudes por mesa de ayuda</t>
  </si>
  <si>
    <t>Medir la eficacia en la atención de solicitudes por mesa de ayuda</t>
  </si>
  <si>
    <t>Eficacia en el cumplimiento del PETIC de la vigencia</t>
  </si>
  <si>
    <t>Determinar el nivel de cumplimiento del Plan Estratégico de Tecnologías de la Información y las Comunicaciones de la vigencia</t>
  </si>
  <si>
    <t>valor objetivo</t>
  </si>
  <si>
    <t>centro x</t>
  </si>
  <si>
    <t>punto x</t>
  </si>
  <si>
    <t>centro y</t>
  </si>
  <si>
    <t>punto y</t>
  </si>
  <si>
    <t>DIVULGACIÓN Y COMUNICACIÓN</t>
  </si>
  <si>
    <t>Fecha de actualización:</t>
  </si>
  <si>
    <t>Fórmula del indicador:</t>
  </si>
  <si>
    <t>Porcentaje de avance obtenido/Porcentaje de avance esperado *100</t>
  </si>
  <si>
    <t>DIRECCIÓN Y PLANEACIÓN</t>
  </si>
  <si>
    <t>Porcentaje de avance del indicador / Porcentaje acumulado programado para la vigencia * 100</t>
  </si>
  <si>
    <t>+</t>
  </si>
  <si>
    <t xml:space="preserve"> CUADRO DE MANDO INTEGRADO IDEP 2015</t>
  </si>
  <si>
    <t>Mayor a 80%</t>
  </si>
  <si>
    <t>Entre 60% y 80%</t>
  </si>
  <si>
    <t>Menor a 60%</t>
  </si>
  <si>
    <t>Mayor a 90%</t>
  </si>
  <si>
    <t>Porcentaje de equipos que cumplen las normas de derecho de autor de software</t>
  </si>
  <si>
    <t>Identificar el porcentaje de cumplimiento de las normas sobre derecho de autor de software en los equipos del Instituto</t>
  </si>
  <si>
    <t>Entre 75% y 90%</t>
  </si>
  <si>
    <t>Menor a 75%</t>
  </si>
  <si>
    <t>I trim.</t>
  </si>
  <si>
    <t>II trim.</t>
  </si>
  <si>
    <t>Forma de acumulación del resultado</t>
  </si>
  <si>
    <t>Promedio</t>
  </si>
  <si>
    <t>Sumatoria</t>
  </si>
  <si>
    <t>III trim.</t>
  </si>
  <si>
    <t>IV trim.</t>
  </si>
  <si>
    <t>Meta
Anual</t>
  </si>
  <si>
    <t>Avance Acumulado</t>
  </si>
  <si>
    <t>DIC-01</t>
  </si>
  <si>
    <t>DIC-02</t>
  </si>
  <si>
    <t>ID</t>
  </si>
  <si>
    <t>DIP-01</t>
  </si>
  <si>
    <t>Mejoramiento Integral y Continuo</t>
  </si>
  <si>
    <t>Meta del Período</t>
  </si>
  <si>
    <t>Cumplimiento del Período</t>
  </si>
  <si>
    <t>Corte:</t>
  </si>
  <si>
    <t>GJ-01</t>
  </si>
  <si>
    <t>GT-01</t>
  </si>
  <si>
    <t>GT-02</t>
  </si>
  <si>
    <t>GT-03</t>
  </si>
  <si>
    <t xml:space="preserve">CUMPLIMIENTO PROMEDIO DE GESTIÓN
TOTAL ENTIDAD </t>
  </si>
  <si>
    <t>Atención al Ciudadano</t>
  </si>
  <si>
    <t>Evaluación y Control</t>
  </si>
  <si>
    <t>Investigación y Desarrollo Pedagógico</t>
  </si>
  <si>
    <t>IDP-01</t>
  </si>
  <si>
    <t>IDP-02</t>
  </si>
  <si>
    <t>IDP-03</t>
  </si>
  <si>
    <t>IDP-04</t>
  </si>
  <si>
    <t>Gestión de Recursos Físicos y Ambiental</t>
  </si>
  <si>
    <t>Evaluación y Mejoramiento</t>
  </si>
  <si>
    <t>EC-01</t>
  </si>
  <si>
    <t>CUADRO DE MANDO INTEGRAL - CMI
INSTITUTO PARA LA INVESTIGACIÓN EDUCATIVA Y EL DESARROLLO PEDAGÓGICO - IDEP
INDICADORES 2018</t>
  </si>
  <si>
    <t>Porcentaje de cumplimiento de las actividades de evaluación independiente y objetiva del Sistema de Control Interno enmarcadas en el Plan anual de auditorias aprobadas para la vigencia</t>
  </si>
  <si>
    <t>Entre 60% y 79%</t>
  </si>
  <si>
    <t>Menor a 59%</t>
  </si>
  <si>
    <t xml:space="preserve">Determinar el cumplimiento de las actividades enmarcadas en el Plan Anual de Auditorías aprobado para la vigencia </t>
  </si>
  <si>
    <t>Avance en el desarrollo de una estrategia de Comunicación, socialización y divulgación de cualificación, investigación e innovación docente: comunidades de saber y de práctica pedagógica</t>
  </si>
  <si>
    <t>Medir el avance en el desarrollo de la estrategia del componente 2: Estrategia de cualificación, investigación e innovación docente: comunidades de saber y de práctica pedagógica</t>
  </si>
  <si>
    <t>Medir el avance en el desarrollo de la estrategia del componente 1 Seguimiento a la política educativa distrital en los contextos escolares</t>
  </si>
  <si>
    <t>Avance del sistema de seguimiento a la política educativa distrital en los contextos escolares - SISPED, ajustado e implementado</t>
  </si>
  <si>
    <t>Avance del programa de "Pensamiento Crítico" para la investigación e innovación implementado</t>
  </si>
  <si>
    <t>Medir el avance del SISPED</t>
  </si>
  <si>
    <t>Medir el avance del programa de "Pensamiento Crítico" para la investigación e innovación</t>
  </si>
  <si>
    <t>Eficacia en la entrega de la correspondencia del IDEP.</t>
  </si>
  <si>
    <t>GD-01</t>
  </si>
  <si>
    <t>Medir el cumplimiento en el reparto y entrega de la correspondencia interna en el tiempo previsto</t>
  </si>
  <si>
    <t>Eficiencia en la atención a consultas y requerimientos de archivo</t>
  </si>
  <si>
    <t>GD-02</t>
  </si>
  <si>
    <t>Medir la oportunidad en la atención de consultas y requerimientos del proceso de Gestión Documental</t>
  </si>
  <si>
    <t>GF-01</t>
  </si>
  <si>
    <t xml:space="preserve">Porcentaje de ejecución con compromisos del Presupuesto de Inversión </t>
  </si>
  <si>
    <t xml:space="preserve">Medir el porcentaje de ejecución  con compromisos del Presupuesto de Inversión </t>
  </si>
  <si>
    <t>GF-02</t>
  </si>
  <si>
    <t>Porcentaje de ejecución  con compromisos  del Presupuesto de Funcionamiento</t>
  </si>
  <si>
    <t>Medir el porcentaje de ejecución con compromisos del  Presupuesto de Funcionamiento del IDEP para la vigencia actual</t>
  </si>
  <si>
    <t>GF-03</t>
  </si>
  <si>
    <t xml:space="preserve">Porcentaje de giros de reservas presupuestales en la vigencia </t>
  </si>
  <si>
    <t xml:space="preserve">Medir el porcentaje de giros de reservas presupuestales para la vigencia </t>
  </si>
  <si>
    <t>GF-04</t>
  </si>
  <si>
    <t xml:space="preserve">Porcentaje de Giros de los compromisos del presupuesto de inversión </t>
  </si>
  <si>
    <t xml:space="preserve">Medir el porcentaje de ejecución de recursos del presupuesto de inversión </t>
  </si>
  <si>
    <t>GF-05</t>
  </si>
  <si>
    <t>Medir el porcentaje de ejecución del PAC de inversión en el periodo</t>
  </si>
  <si>
    <t>GF-06</t>
  </si>
  <si>
    <t xml:space="preserve">Porcentaje de recursos para la optima ejecución de las operaciones del IDEP. </t>
  </si>
  <si>
    <t>Oportunidad en la atención a solicitudes de recursos fisicos.</t>
  </si>
  <si>
    <t>GRF-01</t>
  </si>
  <si>
    <t>GRF-02</t>
  </si>
  <si>
    <t>Medir la oportunidad en la atención de solicitudes de recursos físicos de las diferentes áreas de la entidad</t>
  </si>
  <si>
    <t>Porcentaje de publicaciones del IDEP con permanencia en bodega superior a 180 días y acto administrativo que autoriza su distribución</t>
  </si>
  <si>
    <t>Determinar el porcentaje  de publicaciones del IDEP con más 180 días de antigüedad en bodega con resolución de baja.</t>
  </si>
  <si>
    <t>CID-01</t>
  </si>
  <si>
    <t>Porcentaje de actos administrativos revisados</t>
  </si>
  <si>
    <t>Establecer la idoneidad y oportunidad de los procesos disciplinarios por parte de la entidad.</t>
  </si>
  <si>
    <t>GTH-01</t>
  </si>
  <si>
    <t>GTH-02</t>
  </si>
  <si>
    <t>GTH-03</t>
  </si>
  <si>
    <t>Cobertura del plan de bienestar e incentivos</t>
  </si>
  <si>
    <t>Medir la eficacia en la ejecución del plan de bienestar e incentivos</t>
  </si>
  <si>
    <t>Eficiencia en la aplicación de la evaluación del desempeño</t>
  </si>
  <si>
    <t>Determinar la eficiencia en la aplicación de la evaluación del desempeño</t>
  </si>
  <si>
    <t>Cumplimiento del Plan Institucional de Capacitación de la Vigencia</t>
  </si>
  <si>
    <t>Determinar el nivel de cumplimiento del Plan Institucional de Capacitación de la Vigencia</t>
  </si>
  <si>
    <t>MIC-01</t>
  </si>
  <si>
    <t>MIC-02</t>
  </si>
  <si>
    <t>MIC-03</t>
  </si>
  <si>
    <t>MIC-04</t>
  </si>
  <si>
    <t>MIC-05</t>
  </si>
  <si>
    <t>Porcentaje de ejecución de campañas para la implementación, fomento y sostenibilidad del Sistema Integrado de Gestión del IDEP.</t>
  </si>
  <si>
    <t>Medir la ejecución de las campañas que se realicen coordinadas desde la OAP, para la implementación, fomento y sostenibilidad del Sistema Integrado de Gestión del IDEP.</t>
  </si>
  <si>
    <t>Porcentaje de ejecución de seguimientos a elementos de control establecidos en la entidad</t>
  </si>
  <si>
    <t>Realizar correcta y oportunamente los seguimeintos a los elementos de control establecidos en la entidad, relacionados en el procedimiento PRO-MIC-03-04 Autoevaluación a la Gestión</t>
  </si>
  <si>
    <t>Porcentaje de ejecución de seguimientos a la generación y medidas correspondientes a producto no conforme.</t>
  </si>
  <si>
    <t>Realizar correcta y oportunamente los seguimeintos a la generación y medidas correspondientes a producto no conforme, de aceurdo a lo descrito en el procedimiento PRO-MIC-03-02 Producto no conforme.</t>
  </si>
  <si>
    <t>Eficacia en la atención de solicitudes SIG</t>
  </si>
  <si>
    <t>Medir la eficacia en la atención de solicitudes a cambios, creaciones o actualizaciones en el SIG</t>
  </si>
  <si>
    <t>Cumplimiento de las acciones de mejora (planes de mejoramiento)</t>
  </si>
  <si>
    <t>Determinar el estado de avance de las acciones de mejora (correctivas o preventivas) producto de los planes de mejoramiento (institucional y por procesos) para evaluar el cumplimiento de acuerdo a lo establecido.</t>
  </si>
  <si>
    <t>GC-01</t>
  </si>
  <si>
    <t>GC-02</t>
  </si>
  <si>
    <t>AT-01</t>
  </si>
  <si>
    <t xml:space="preserve">Porcentaje de requerimientos atendidos oportunamente </t>
  </si>
  <si>
    <t>Realizar la medición de la oportunidad en los tiempos de respuesta de los requerimientos de la ciudadanía.</t>
  </si>
  <si>
    <t>Sumatoriatoria</t>
  </si>
  <si>
    <t>Avance en el desarrollo de una estrategia de Comunicación, Socialización y Divulgación</t>
  </si>
  <si>
    <t>ACEPTABLE</t>
  </si>
  <si>
    <t>MÍNIMO</t>
  </si>
  <si>
    <t>MÁXIMO</t>
  </si>
  <si>
    <t>Mayor a 95%</t>
  </si>
  <si>
    <t>Entre 80% y 94,9%</t>
  </si>
  <si>
    <t>Menor a 79,9%</t>
  </si>
  <si>
    <t xml:space="preserve">Medir el avance de cumplimiento de las actividades de las  metas del Plan de Desarrollo definidas en el Plan Estrategico PEDI </t>
  </si>
  <si>
    <t xml:space="preserve">Porcenaje de cumplimiento del plan estratégico institucional        </t>
  </si>
  <si>
    <t>Mayor a 85%</t>
  </si>
  <si>
    <t>Entre 65% y 84,9%</t>
  </si>
  <si>
    <t>Menor a 64,9%</t>
  </si>
  <si>
    <t>Porcentaje de solicitudes de contratación atendidas en el periodo</t>
  </si>
  <si>
    <t>Medir la cantidad de solicitudes de contratación atendidas por la Oficina Asesora Jurídica en el periodo.</t>
  </si>
  <si>
    <t>Entre 70% y 79,9%</t>
  </si>
  <si>
    <t>Menor a 69,9%</t>
  </si>
  <si>
    <t>Determinar el cumplimiento de los plazos de ley para la publicación de las actas de liquidación de contratos.</t>
  </si>
  <si>
    <t>Mayor a 75%</t>
  </si>
  <si>
    <t>Entre 70% y 74,9%</t>
  </si>
  <si>
    <t>Porcentaje de solicitudes de asesoría jurídica atendidas.</t>
  </si>
  <si>
    <t>Medir la atención de las solicitudes de asesoría jurídica radicadas en la OAJ.</t>
  </si>
  <si>
    <t>Entre 60% y 74,9%</t>
  </si>
  <si>
    <t>Menor a 59,9%</t>
  </si>
  <si>
    <t>Entre 85% y 89,9%</t>
  </si>
  <si>
    <t>Menor a 84,9%</t>
  </si>
  <si>
    <t>Indicador eliminado</t>
  </si>
  <si>
    <t>Entre 50% y 79,9%</t>
  </si>
  <si>
    <t>Menor a 49,9%</t>
  </si>
  <si>
    <t>GTH-04</t>
  </si>
  <si>
    <t>Porcentaje de Ausentismo Laboral</t>
  </si>
  <si>
    <t>Medir el porcentaje de ausentismo laboral en las jornadas de trabajo programadas en el periodo</t>
  </si>
  <si>
    <t>Menor a 1%</t>
  </si>
  <si>
    <t>Entre 1.1% y 2%</t>
  </si>
  <si>
    <t>Mayor al 2%</t>
  </si>
  <si>
    <t>No reporta</t>
  </si>
  <si>
    <t>GTH-05</t>
  </si>
  <si>
    <t>Porcentaje de ejecución de evaluacion de condiciones de Salud</t>
  </si>
  <si>
    <t>Medir la ejecución de la evaluación de condiciones de salud de los servidores de la entidad.</t>
  </si>
  <si>
    <t>Entre 60% y 79,9%</t>
  </si>
  <si>
    <t>Porcentaje de cumplimiento de Auditorias</t>
  </si>
  <si>
    <t>GTH-06</t>
  </si>
  <si>
    <t>Verificar el porcentaje de ejecución de las auditorias para la evaluación del desempeño del SG - SST</t>
  </si>
  <si>
    <t>GTH-07</t>
  </si>
  <si>
    <t>Porcentaje de Ejecucion del Plan de Trabajo Anual</t>
  </si>
  <si>
    <t>Verificar el cumplimiento de actividades del SGST programadas durante el periodo</t>
  </si>
  <si>
    <t xml:space="preserve">Indice de Frecuencia de accidentes de trabajo </t>
  </si>
  <si>
    <t>Medir el indice de frecuencia con que se presentan los accidentes de trabajo en la Entidad</t>
  </si>
  <si>
    <t>GTH-08</t>
  </si>
  <si>
    <t>Igual a 0%</t>
  </si>
  <si>
    <t>Igual a 0</t>
  </si>
  <si>
    <t>Enrtre 0,1 y 1</t>
  </si>
  <si>
    <t>Mayor a 1.1</t>
  </si>
  <si>
    <t>Porcentaje de accidentes e incidentes de trabajo  investigados</t>
  </si>
  <si>
    <t>GTH-09</t>
  </si>
  <si>
    <t>Evaluar el cumplimiento de las investigaciones de accidentes e incidentes de trabajo</t>
  </si>
  <si>
    <t>Mayor a 99%</t>
  </si>
  <si>
    <t>Entre 90% y 98.9%</t>
  </si>
  <si>
    <t>Menor a 89.9%</t>
  </si>
  <si>
    <t>Incidencia de Enfermedad Laboral</t>
  </si>
  <si>
    <t>GTH-10</t>
  </si>
  <si>
    <t>Evaluar el  número de casos nuevos de una enfermedad en la poblacion de trabajadores del IDEP en un período de tiempo</t>
  </si>
  <si>
    <t>Maypr a 2.1%</t>
  </si>
  <si>
    <t>Porcentaje de Prevalencia de Enfermedad Laboral</t>
  </si>
  <si>
    <t>GTH-11</t>
  </si>
  <si>
    <t xml:space="preserve">Evaluar la prevalencia de  Enfermedad Laboral en la Entidad  </t>
  </si>
  <si>
    <t>Mayor a 10.1%</t>
  </si>
  <si>
    <t>Enrtre 0,1 %y 10%</t>
  </si>
  <si>
    <t>GTH-12</t>
  </si>
  <si>
    <t>Indice de Severidad</t>
  </si>
  <si>
    <t>Medir el indice de severidad que se genera en el IDEP la presentación de accidentes de trabajo que generan incapacidad</t>
  </si>
  <si>
    <t>Enrtre 0,1 %y 2%</t>
  </si>
  <si>
    <t>Mayor a 2.1%</t>
  </si>
  <si>
    <t>CID-02</t>
  </si>
  <si>
    <t>Porcentaje de cumplimiento de términos procesales en los expedientes disciplinarios.</t>
  </si>
  <si>
    <t>Ejercer el control disciplinario respetando la garantía fundamental al debido proceso consagrado en la Constitución Política de la República de Colombia.</t>
  </si>
  <si>
    <t>Menor a 59.9%</t>
  </si>
  <si>
    <t>Entre 60% y 79.9%</t>
  </si>
  <si>
    <t>Entre 60% y 84.9%</t>
  </si>
  <si>
    <t>Entre 70% y 84.9%</t>
  </si>
  <si>
    <t>Menor a 69.9%</t>
  </si>
  <si>
    <t xml:space="preserve">Avance en el número de estudios en Escuela Currículo y Pedagogía, Educación y Políticas Públicas y Cualificación Docente del Componente 1: Seguimiento a la política educativa distrital en los contextos escolares, proyectados en el año </t>
  </si>
  <si>
    <t>Medir el de avance en la realización de los estudios en Escuela Currículo y Pedagogía, Educación y Políticas Públicas y Cualificación Docente del Componente 1: Seguimiento a la política educativa distrital en los contextos escolares</t>
  </si>
  <si>
    <t>Entre 80% y 94.9%</t>
  </si>
  <si>
    <t>Menor a 79.9%</t>
  </si>
  <si>
    <t>Avance en el número de estudios en Escuela Currículo y Pedagogía, Educación y Políticas Públicas y Cualificación Docente del Componente 2: Cualificación, Investigación e Innovación Docente: Comunidades de Saber y de Practica Pedagógica</t>
  </si>
  <si>
    <t>Medir el de avance en la realización de los estudios en Escuela Currículo y Pedagogía, Educación y Políticas Públicas y Cualificación Docente del Componente 2, Investigación e Innovación Docente: Comunidades de Saber y de Practica Pedagógica</t>
  </si>
  <si>
    <t>MIC-06</t>
  </si>
  <si>
    <t>Porcentaje de implementación del Sistema Integrado de Gestión en el IDEP</t>
  </si>
  <si>
    <t>Medir el avance en la implementación de los requisitos de cada uno de los 7 subsistemas del SIG.</t>
  </si>
  <si>
    <t>Entre 80% y 89.9%</t>
  </si>
  <si>
    <t xml:space="preserve">Porcentaje de  ejecución del PAC del periodo (Vigencia y Reserva Presupuestal) </t>
  </si>
  <si>
    <t>GF-07</t>
  </si>
  <si>
    <t>Porcentaje de Límite de concentración de recursos en cuentas bancarias del IDEP por entidad financiera (Banco de Bogotá)</t>
  </si>
  <si>
    <t>Medir el valor mínimo de concentración de recursos en el Banco de Bogotá</t>
  </si>
  <si>
    <t>Menor o igual a $0</t>
  </si>
  <si>
    <t>Igual o mayor a $1</t>
  </si>
  <si>
    <t>&lt; 0</t>
  </si>
  <si>
    <t>Porcentaje de Límite de concentración de recursos en cuentas bancarias del IDEP por entidad financiera (Banco Av Villas)</t>
  </si>
  <si>
    <t>GF-08</t>
  </si>
  <si>
    <t>Entre 60% y el 84,9%</t>
  </si>
  <si>
    <t>Número de actas de liquidación de contratos elaboradas en términos de ley.</t>
  </si>
</sst>
</file>

<file path=xl/styles.xml><?xml version="1.0" encoding="utf-8"?>
<styleSheet xmlns="http://schemas.openxmlformats.org/spreadsheetml/2006/main">
  <numFmts count="11">
    <numFmt numFmtId="164" formatCode="_-* #,##0.00\ &quot;€&quot;_-;\-* #,##0.00\ &quot;€&quot;_-;_-* &quot;-&quot;??\ &quot;€&quot;_-;_-@_-"/>
    <numFmt numFmtId="165" formatCode="_ * #,##0.00_ ;_ * \-#,##0.00_ ;_ * &quot;-&quot;??_ ;_ @_ "/>
    <numFmt numFmtId="166" formatCode="_ * #,##0.0_ ;_ * \-#,##0.0_ ;_ * &quot;-&quot;??_ ;_ @_ "/>
    <numFmt numFmtId="167" formatCode="[$-240A]d&quot; de &quot;mmmm&quot; de &quot;yyyy;@"/>
    <numFmt numFmtId="168" formatCode="0.0%"/>
    <numFmt numFmtId="169" formatCode="0.0"/>
    <numFmt numFmtId="170" formatCode="_ [$€-2]\ * #,##0.00_ ;_ [$€-2]\ * \-#,##0.00_ ;_ [$€-2]\ * &quot;-&quot;??_ "/>
    <numFmt numFmtId="171" formatCode="_ * #,##0_ ;_ * \-#,##0_ ;_ * &quot;-&quot;??_ ;_ @_ "/>
    <numFmt numFmtId="172" formatCode="[$-1540A]dd\-mmm\-yy;@"/>
    <numFmt numFmtId="173" formatCode="_([$$-240A]\ * #,##0_);_([$$-240A]\ * \(#,##0\);_([$$-240A]\ * &quot;-&quot;??_);_(@_)"/>
    <numFmt numFmtId="174" formatCode="&quot;$&quot;\ #,##0.00"/>
  </numFmts>
  <fonts count="5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sz val="6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name val="Century Gothic"/>
      <family val="2"/>
    </font>
    <font>
      <b/>
      <sz val="10"/>
      <color indexed="6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color indexed="13"/>
      <name val="Calibri"/>
      <family val="2"/>
    </font>
    <font>
      <b/>
      <sz val="9"/>
      <name val="Century Gothic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8"/>
      <color indexed="62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theme="3"/>
      <name val="Arial"/>
      <family val="2"/>
    </font>
    <font>
      <b/>
      <sz val="10"/>
      <color theme="3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6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25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165" fontId="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2" fillId="0" borderId="3" applyNumberFormat="0" applyFill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7" applyNumberFormat="0" applyFont="0" applyAlignment="0" applyProtection="0"/>
    <xf numFmtId="0" fontId="26" fillId="20" borderId="8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Border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87">
    <xf numFmtId="0" fontId="0" fillId="0" borderId="0" xfId="0"/>
    <xf numFmtId="0" fontId="5" fillId="0" borderId="0" xfId="0" applyFont="1"/>
    <xf numFmtId="0" fontId="5" fillId="23" borderId="0" xfId="0" applyFont="1" applyFill="1"/>
    <xf numFmtId="0" fontId="5" fillId="23" borderId="0" xfId="0" applyFont="1" applyFill="1" applyAlignment="1"/>
    <xf numFmtId="167" fontId="5" fillId="23" borderId="0" xfId="0" applyNumberFormat="1" applyFont="1" applyFill="1" applyAlignment="1"/>
    <xf numFmtId="0" fontId="0" fillId="23" borderId="0" xfId="0" applyFill="1"/>
    <xf numFmtId="0" fontId="0" fillId="23" borderId="0" xfId="0" applyFill="1" applyAlignment="1">
      <alignment horizontal="center"/>
    </xf>
    <xf numFmtId="0" fontId="5" fillId="0" borderId="0" xfId="0" applyFont="1" applyFill="1"/>
    <xf numFmtId="0" fontId="6" fillId="0" borderId="0" xfId="0" applyFont="1"/>
    <xf numFmtId="0" fontId="9" fillId="23" borderId="0" xfId="0" applyFont="1" applyFill="1" applyBorder="1" applyAlignment="1">
      <alignment horizontal="center" vertical="center" wrapText="1"/>
    </xf>
    <xf numFmtId="0" fontId="10" fillId="23" borderId="0" xfId="0" applyFont="1" applyFill="1" applyBorder="1" applyAlignment="1"/>
    <xf numFmtId="0" fontId="9" fillId="23" borderId="0" xfId="0" applyFont="1" applyFill="1" applyBorder="1" applyAlignment="1">
      <alignment wrapText="1"/>
    </xf>
    <xf numFmtId="9" fontId="10" fillId="23" borderId="0" xfId="759" applyFont="1" applyFill="1" applyBorder="1" applyAlignment="1"/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9" fontId="8" fillId="0" borderId="11" xfId="759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23" borderId="9" xfId="0" applyFont="1" applyFill="1" applyBorder="1" applyAlignment="1">
      <alignment vertical="center" wrapText="1"/>
    </xf>
    <xf numFmtId="0" fontId="7" fillId="24" borderId="12" xfId="0" applyFont="1" applyFill="1" applyBorder="1" applyAlignment="1">
      <alignment horizontal="center" vertical="center" wrapText="1"/>
    </xf>
    <xf numFmtId="2" fontId="5" fillId="23" borderId="0" xfId="0" applyNumberFormat="1" applyFont="1" applyFill="1"/>
    <xf numFmtId="17" fontId="5" fillId="23" borderId="0" xfId="0" applyNumberFormat="1" applyFont="1" applyFill="1"/>
    <xf numFmtId="9" fontId="5" fillId="23" borderId="0" xfId="0" applyNumberFormat="1" applyFont="1" applyFill="1"/>
    <xf numFmtId="9" fontId="8" fillId="0" borderId="13" xfId="759" applyFont="1" applyBorder="1" applyAlignment="1">
      <alignment horizontal="center" vertical="center" wrapText="1"/>
    </xf>
    <xf numFmtId="9" fontId="8" fillId="0" borderId="14" xfId="75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9" fontId="8" fillId="0" borderId="13" xfId="759" applyFont="1" applyFill="1" applyBorder="1" applyAlignment="1">
      <alignment horizontal="center" vertical="center" wrapText="1"/>
    </xf>
    <xf numFmtId="0" fontId="10" fillId="23" borderId="0" xfId="0" applyFont="1" applyFill="1" applyAlignment="1"/>
    <xf numFmtId="0" fontId="10" fillId="23" borderId="0" xfId="0" applyFont="1" applyFill="1" applyAlignment="1">
      <alignment wrapText="1"/>
    </xf>
    <xf numFmtId="9" fontId="10" fillId="23" borderId="0" xfId="759" applyFont="1" applyFill="1" applyAlignment="1"/>
    <xf numFmtId="0" fontId="7" fillId="24" borderId="16" xfId="0" applyFont="1" applyFill="1" applyBorder="1" applyAlignment="1">
      <alignment horizontal="center" vertical="top" wrapText="1"/>
    </xf>
    <xf numFmtId="9" fontId="8" fillId="23" borderId="9" xfId="759" applyFont="1" applyFill="1" applyBorder="1" applyAlignment="1">
      <alignment horizontal="center" vertical="center" wrapText="1"/>
    </xf>
    <xf numFmtId="9" fontId="8" fillId="23" borderId="15" xfId="759" applyFont="1" applyFill="1" applyBorder="1" applyAlignment="1">
      <alignment horizontal="center" vertical="center" wrapText="1"/>
    </xf>
    <xf numFmtId="9" fontId="8" fillId="23" borderId="10" xfId="759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16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horizontal="center" vertical="center" wrapText="1"/>
    </xf>
    <xf numFmtId="0" fontId="32" fillId="25" borderId="1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26" borderId="16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169" fontId="32" fillId="0" borderId="16" xfId="0" applyNumberFormat="1" applyFont="1" applyBorder="1" applyAlignment="1">
      <alignment horizontal="center" vertical="center" wrapText="1"/>
    </xf>
    <xf numFmtId="169" fontId="32" fillId="0" borderId="0" xfId="0" applyNumberFormat="1" applyFont="1" applyAlignment="1">
      <alignment horizontal="center" vertical="center" wrapText="1"/>
    </xf>
    <xf numFmtId="0" fontId="0" fillId="2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5" fillId="23" borderId="19" xfId="0" applyFont="1" applyFill="1" applyBorder="1" applyAlignment="1">
      <alignment horizontal="left" vertical="center" wrapText="1"/>
    </xf>
    <xf numFmtId="0" fontId="1" fillId="23" borderId="0" xfId="0" applyFont="1" applyFill="1"/>
    <xf numFmtId="0" fontId="1" fillId="23" borderId="0" xfId="0" applyFont="1" applyFill="1" applyAlignment="1">
      <alignment horizontal="left" vertical="center" wrapText="1"/>
    </xf>
    <xf numFmtId="0" fontId="1" fillId="23" borderId="0" xfId="0" applyFont="1" applyFill="1" applyAlignment="1">
      <alignment horizontal="center"/>
    </xf>
    <xf numFmtId="0" fontId="36" fillId="23" borderId="0" xfId="0" applyFont="1" applyFill="1"/>
    <xf numFmtId="9" fontId="35" fillId="23" borderId="20" xfId="58" applyNumberFormat="1" applyFont="1" applyFill="1" applyBorder="1" applyAlignment="1" applyProtection="1">
      <alignment horizontal="center" vertical="center" wrapText="1"/>
    </xf>
    <xf numFmtId="9" fontId="38" fillId="23" borderId="20" xfId="759" applyFont="1" applyFill="1" applyBorder="1" applyAlignment="1">
      <alignment horizontal="center" vertical="center" wrapText="1"/>
    </xf>
    <xf numFmtId="0" fontId="36" fillId="0" borderId="0" xfId="0" applyFont="1"/>
    <xf numFmtId="0" fontId="40" fillId="26" borderId="16" xfId="0" applyFont="1" applyFill="1" applyBorder="1" applyAlignment="1">
      <alignment horizontal="center" vertical="center" wrapText="1"/>
    </xf>
    <xf numFmtId="9" fontId="36" fillId="23" borderId="20" xfId="58" applyNumberFormat="1" applyFont="1" applyFill="1" applyBorder="1" applyAlignment="1" applyProtection="1">
      <alignment horizontal="center" vertical="center" wrapText="1"/>
    </xf>
    <xf numFmtId="9" fontId="38" fillId="23" borderId="9" xfId="759" applyFont="1" applyFill="1" applyBorder="1" applyAlignment="1">
      <alignment horizontal="center" vertical="center" wrapText="1"/>
    </xf>
    <xf numFmtId="9" fontId="38" fillId="23" borderId="10" xfId="759" applyFont="1" applyFill="1" applyBorder="1" applyAlignment="1">
      <alignment horizontal="center" vertical="center" wrapText="1"/>
    </xf>
    <xf numFmtId="0" fontId="36" fillId="23" borderId="0" xfId="0" applyFont="1" applyFill="1" applyAlignment="1">
      <alignment horizontal="left" vertical="center" wrapText="1"/>
    </xf>
    <xf numFmtId="0" fontId="36" fillId="23" borderId="0" xfId="0" applyFont="1" applyFill="1" applyAlignment="1">
      <alignment horizontal="center" vertical="center" wrapText="1"/>
    </xf>
    <xf numFmtId="0" fontId="37" fillId="23" borderId="20" xfId="0" applyFont="1" applyFill="1" applyBorder="1" applyAlignment="1">
      <alignment horizontal="center" vertical="center" wrapText="1"/>
    </xf>
    <xf numFmtId="9" fontId="37" fillId="23" borderId="20" xfId="759" applyFont="1" applyFill="1" applyBorder="1" applyAlignment="1">
      <alignment horizontal="center" vertical="center" wrapText="1"/>
    </xf>
    <xf numFmtId="9" fontId="37" fillId="23" borderId="9" xfId="759" applyFont="1" applyFill="1" applyBorder="1" applyAlignment="1">
      <alignment horizontal="center" vertical="center" wrapText="1"/>
    </xf>
    <xf numFmtId="9" fontId="37" fillId="23" borderId="10" xfId="759" applyFont="1" applyFill="1" applyBorder="1" applyAlignment="1">
      <alignment horizontal="center" vertical="center" wrapText="1"/>
    </xf>
    <xf numFmtId="168" fontId="37" fillId="23" borderId="10" xfId="759" applyNumberFormat="1" applyFont="1" applyFill="1" applyBorder="1" applyAlignment="1">
      <alignment horizontal="center" vertical="center" wrapText="1"/>
    </xf>
    <xf numFmtId="9" fontId="35" fillId="23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9" fontId="0" fillId="30" borderId="9" xfId="0" applyNumberFormat="1" applyFill="1" applyBorder="1" applyAlignment="1">
      <alignment horizontal="center" vertical="center" wrapText="1"/>
    </xf>
    <xf numFmtId="172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3" fillId="32" borderId="10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5" fontId="43" fillId="30" borderId="9" xfId="61" applyFont="1" applyFill="1" applyBorder="1" applyAlignment="1">
      <alignment horizontal="center" vertical="center" wrapText="1"/>
    </xf>
    <xf numFmtId="9" fontId="0" fillId="0" borderId="9" xfId="0" applyNumberFormat="1" applyFill="1" applyBorder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center" wrapText="1"/>
    </xf>
    <xf numFmtId="9" fontId="45" fillId="33" borderId="16" xfId="0" applyNumberFormat="1" applyFont="1" applyFill="1" applyBorder="1" applyAlignment="1">
      <alignment horizontal="center" vertical="center" wrapText="1"/>
    </xf>
    <xf numFmtId="165" fontId="0" fillId="30" borderId="9" xfId="61" applyFont="1" applyFill="1" applyBorder="1" applyAlignment="1">
      <alignment horizontal="center" vertical="center" wrapText="1"/>
    </xf>
    <xf numFmtId="0" fontId="0" fillId="30" borderId="24" xfId="0" applyFill="1" applyBorder="1" applyAlignment="1">
      <alignment vertical="center" wrapText="1"/>
    </xf>
    <xf numFmtId="0" fontId="4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1" borderId="9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1" fillId="30" borderId="23" xfId="0" applyFont="1" applyFill="1" applyBorder="1" applyAlignment="1">
      <alignment vertical="center" wrapText="1"/>
    </xf>
    <xf numFmtId="0" fontId="0" fillId="30" borderId="21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30" borderId="9" xfId="0" applyFill="1" applyBorder="1" applyAlignment="1">
      <alignment vertical="center" wrapText="1"/>
    </xf>
    <xf numFmtId="49" fontId="1" fillId="31" borderId="9" xfId="61" applyNumberFormat="1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33" borderId="15" xfId="0" applyFont="1" applyFill="1" applyBorder="1" applyAlignment="1">
      <alignment vertical="center" wrapText="1"/>
    </xf>
    <xf numFmtId="0" fontId="1" fillId="32" borderId="15" xfId="0" applyFont="1" applyFill="1" applyBorder="1" applyAlignment="1">
      <alignment vertical="center" wrapText="1"/>
    </xf>
    <xf numFmtId="9" fontId="0" fillId="31" borderId="15" xfId="0" applyNumberFormat="1" applyFill="1" applyBorder="1" applyAlignment="1">
      <alignment vertical="center" wrapText="1"/>
    </xf>
    <xf numFmtId="9" fontId="49" fillId="33" borderId="13" xfId="0" applyNumberFormat="1" applyFont="1" applyFill="1" applyBorder="1" applyAlignment="1">
      <alignment vertical="center" wrapText="1"/>
    </xf>
    <xf numFmtId="9" fontId="1" fillId="0" borderId="0" xfId="0" applyNumberFormat="1" applyFont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33" borderId="9" xfId="0" applyFont="1" applyFill="1" applyBorder="1" applyAlignment="1">
      <alignment vertical="center" wrapText="1"/>
    </xf>
    <xf numFmtId="0" fontId="0" fillId="29" borderId="9" xfId="0" applyFill="1" applyBorder="1" applyAlignment="1">
      <alignment vertical="center" wrapText="1"/>
    </xf>
    <xf numFmtId="0" fontId="1" fillId="32" borderId="9" xfId="0" applyFont="1" applyFill="1" applyBorder="1" applyAlignment="1">
      <alignment vertical="center" wrapText="1"/>
    </xf>
    <xf numFmtId="9" fontId="0" fillId="31" borderId="9" xfId="0" applyNumberFormat="1" applyFill="1" applyBorder="1" applyAlignment="1">
      <alignment vertical="center" wrapText="1"/>
    </xf>
    <xf numFmtId="0" fontId="0" fillId="31" borderId="0" xfId="0" applyFill="1" applyAlignment="1">
      <alignment vertical="center" wrapText="1"/>
    </xf>
    <xf numFmtId="9" fontId="1" fillId="31" borderId="0" xfId="0" applyNumberFormat="1" applyFont="1" applyFill="1" applyAlignment="1">
      <alignment vertical="center" wrapText="1"/>
    </xf>
    <xf numFmtId="9" fontId="0" fillId="31" borderId="0" xfId="0" applyNumberFormat="1" applyFill="1" applyAlignment="1">
      <alignment vertical="center" wrapText="1"/>
    </xf>
    <xf numFmtId="0" fontId="1" fillId="30" borderId="9" xfId="0" applyFont="1" applyFill="1" applyBorder="1" applyAlignment="1">
      <alignment vertical="center" wrapText="1"/>
    </xf>
    <xf numFmtId="9" fontId="0" fillId="30" borderId="9" xfId="0" applyNumberFormat="1" applyFill="1" applyBorder="1" applyAlignment="1">
      <alignment vertical="center" wrapText="1"/>
    </xf>
    <xf numFmtId="9" fontId="0" fillId="0" borderId="0" xfId="0" applyNumberFormat="1" applyAlignment="1">
      <alignment vertical="center" wrapText="1"/>
    </xf>
    <xf numFmtId="49" fontId="1" fillId="0" borderId="22" xfId="0" applyNumberFormat="1" applyFont="1" applyFill="1" applyBorder="1" applyAlignment="1">
      <alignment vertical="center" wrapText="1"/>
    </xf>
    <xf numFmtId="10" fontId="0" fillId="0" borderId="9" xfId="0" applyNumberFormat="1" applyFill="1" applyBorder="1" applyAlignment="1">
      <alignment vertical="center"/>
    </xf>
    <xf numFmtId="171" fontId="0" fillId="0" borderId="9" xfId="61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49" fontId="1" fillId="30" borderId="9" xfId="0" applyNumberFormat="1" applyFont="1" applyFill="1" applyBorder="1" applyAlignment="1">
      <alignment vertical="center" wrapText="1"/>
    </xf>
    <xf numFmtId="0" fontId="1" fillId="30" borderId="9" xfId="0" applyFont="1" applyFill="1" applyBorder="1" applyAlignment="1">
      <alignment vertical="center" wrapText="1"/>
    </xf>
    <xf numFmtId="165" fontId="43" fillId="30" borderId="9" xfId="61" applyFont="1" applyFill="1" applyBorder="1" applyAlignment="1">
      <alignment vertical="center"/>
    </xf>
    <xf numFmtId="165" fontId="47" fillId="30" borderId="9" xfId="759" applyNumberFormat="1" applyFont="1" applyFill="1" applyBorder="1" applyAlignment="1">
      <alignment vertical="center" wrapText="1"/>
    </xf>
    <xf numFmtId="165" fontId="1" fillId="30" borderId="9" xfId="61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vertical="center" wrapText="1"/>
    </xf>
    <xf numFmtId="9" fontId="0" fillId="0" borderId="9" xfId="0" applyNumberFormat="1" applyFill="1" applyBorder="1" applyAlignment="1">
      <alignment vertical="center" wrapText="1"/>
    </xf>
    <xf numFmtId="165" fontId="0" fillId="0" borderId="9" xfId="61" applyNumberFormat="1" applyFont="1" applyFill="1" applyBorder="1" applyAlignment="1">
      <alignment vertical="center"/>
    </xf>
    <xf numFmtId="9" fontId="0" fillId="0" borderId="9" xfId="759" applyFont="1" applyFill="1" applyBorder="1" applyAlignment="1">
      <alignment vertical="center"/>
    </xf>
    <xf numFmtId="0" fontId="0" fillId="0" borderId="9" xfId="61" applyNumberFormat="1" applyFont="1" applyFill="1" applyBorder="1" applyAlignment="1">
      <alignment vertical="center"/>
    </xf>
    <xf numFmtId="0" fontId="1" fillId="31" borderId="9" xfId="61" applyNumberFormat="1" applyFont="1" applyFill="1" applyBorder="1" applyAlignment="1">
      <alignment vertical="center"/>
    </xf>
    <xf numFmtId="173" fontId="43" fillId="30" borderId="9" xfId="65" applyNumberFormat="1" applyFont="1" applyFill="1" applyBorder="1" applyAlignment="1">
      <alignment vertical="center" wrapText="1"/>
    </xf>
    <xf numFmtId="0" fontId="46" fillId="30" borderId="9" xfId="61" applyNumberFormat="1" applyFont="1" applyFill="1" applyBorder="1" applyAlignment="1">
      <alignment vertical="center"/>
    </xf>
    <xf numFmtId="0" fontId="1" fillId="33" borderId="10" xfId="0" applyFont="1" applyFill="1" applyBorder="1" applyAlignment="1">
      <alignment vertical="center" wrapText="1"/>
    </xf>
    <xf numFmtId="0" fontId="1" fillId="32" borderId="10" xfId="0" applyFont="1" applyFill="1" applyBorder="1" applyAlignment="1">
      <alignment vertical="center" wrapText="1"/>
    </xf>
    <xf numFmtId="0" fontId="1" fillId="29" borderId="10" xfId="0" applyFont="1" applyFill="1" applyBorder="1" applyAlignment="1">
      <alignment vertical="center" wrapText="1"/>
    </xf>
    <xf numFmtId="0" fontId="1" fillId="29" borderId="15" xfId="0" applyFont="1" applyFill="1" applyBorder="1" applyAlignment="1">
      <alignment vertical="center" wrapText="1"/>
    </xf>
    <xf numFmtId="0" fontId="0" fillId="31" borderId="15" xfId="0" applyNumberFormat="1" applyFill="1" applyBorder="1" applyAlignment="1">
      <alignment horizontal="center" vertical="center" wrapText="1"/>
    </xf>
    <xf numFmtId="0" fontId="1" fillId="29" borderId="9" xfId="0" applyFont="1" applyFill="1" applyBorder="1" applyAlignment="1">
      <alignment vertical="center" wrapText="1"/>
    </xf>
    <xf numFmtId="165" fontId="43" fillId="30" borderId="9" xfId="61" applyNumberFormat="1" applyFont="1" applyFill="1" applyBorder="1" applyAlignment="1">
      <alignment horizontal="center" vertical="center" wrapText="1"/>
    </xf>
    <xf numFmtId="9" fontId="43" fillId="30" borderId="9" xfId="759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44" fillId="27" borderId="10" xfId="0" applyFont="1" applyFill="1" applyBorder="1" applyAlignment="1">
      <alignment horizontal="center" vertical="center" wrapText="1"/>
    </xf>
    <xf numFmtId="9" fontId="43" fillId="30" borderId="9" xfId="759" applyFont="1" applyFill="1" applyBorder="1" applyAlignment="1">
      <alignment vertical="center"/>
    </xf>
    <xf numFmtId="165" fontId="0" fillId="30" borderId="9" xfId="61" applyNumberFormat="1" applyFont="1" applyFill="1" applyBorder="1" applyAlignment="1">
      <alignment vertical="center" wrapText="1"/>
    </xf>
    <xf numFmtId="9" fontId="47" fillId="0" borderId="9" xfId="759" applyFont="1" applyFill="1" applyBorder="1" applyAlignment="1">
      <alignment vertical="center" wrapText="1"/>
    </xf>
    <xf numFmtId="2" fontId="0" fillId="0" borderId="9" xfId="61" applyNumberFormat="1" applyFont="1" applyFill="1" applyBorder="1" applyAlignment="1">
      <alignment horizontal="right" vertical="center"/>
    </xf>
    <xf numFmtId="165" fontId="47" fillId="0" borderId="9" xfId="759" applyNumberFormat="1" applyFont="1" applyFill="1" applyBorder="1" applyAlignment="1">
      <alignment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0" fillId="0" borderId="9" xfId="759" applyNumberFormat="1" applyFont="1" applyFill="1" applyBorder="1" applyAlignment="1">
      <alignment vertical="center"/>
    </xf>
    <xf numFmtId="9" fontId="43" fillId="30" borderId="9" xfId="759" applyFont="1" applyFill="1" applyBorder="1" applyAlignment="1">
      <alignment vertical="center" wrapText="1"/>
    </xf>
    <xf numFmtId="10" fontId="43" fillId="30" borderId="9" xfId="759" applyNumberFormat="1" applyFont="1" applyFill="1" applyBorder="1" applyAlignment="1">
      <alignment vertical="center" wrapText="1"/>
    </xf>
    <xf numFmtId="10" fontId="0" fillId="30" borderId="9" xfId="0" applyNumberFormat="1" applyFill="1" applyBorder="1" applyAlignment="1">
      <alignment vertical="center" wrapText="1"/>
    </xf>
    <xf numFmtId="10" fontId="49" fillId="33" borderId="13" xfId="0" applyNumberFormat="1" applyFont="1" applyFill="1" applyBorder="1" applyAlignment="1">
      <alignment vertical="center" wrapText="1"/>
    </xf>
    <xf numFmtId="9" fontId="0" fillId="0" borderId="9" xfId="61" applyNumberFormat="1" applyFont="1" applyFill="1" applyBorder="1" applyAlignment="1">
      <alignment vertical="center"/>
    </xf>
    <xf numFmtId="0" fontId="0" fillId="0" borderId="9" xfId="0" applyNumberFormat="1" applyFill="1" applyBorder="1" applyAlignment="1">
      <alignment vertical="center"/>
    </xf>
    <xf numFmtId="9" fontId="0" fillId="31" borderId="9" xfId="759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166" fontId="43" fillId="0" borderId="9" xfId="61" applyNumberFormat="1" applyFont="1" applyFill="1" applyBorder="1" applyAlignment="1">
      <alignment vertical="center"/>
    </xf>
    <xf numFmtId="9" fontId="0" fillId="0" borderId="15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9" fontId="0" fillId="0" borderId="0" xfId="0" applyNumberFormat="1" applyFill="1" applyAlignment="1">
      <alignment vertical="center" wrapText="1"/>
    </xf>
    <xf numFmtId="0" fontId="33" fillId="29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9" fontId="43" fillId="0" borderId="9" xfId="759" applyFont="1" applyFill="1" applyBorder="1" applyAlignment="1">
      <alignment vertical="center"/>
    </xf>
    <xf numFmtId="168" fontId="47" fillId="0" borderId="9" xfId="759" applyNumberFormat="1" applyFont="1" applyFill="1" applyBorder="1" applyAlignment="1">
      <alignment vertical="center" wrapText="1"/>
    </xf>
    <xf numFmtId="9" fontId="1" fillId="30" borderId="9" xfId="759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" fillId="30" borderId="9" xfId="0" applyFont="1" applyFill="1" applyBorder="1" applyAlignment="1">
      <alignment vertical="center" wrapText="1"/>
    </xf>
    <xf numFmtId="1" fontId="1" fillId="0" borderId="9" xfId="61" applyNumberFormat="1" applyFont="1" applyFill="1" applyBorder="1" applyAlignment="1">
      <alignment horizontal="center" vertical="center" wrapText="1"/>
    </xf>
    <xf numFmtId="0" fontId="0" fillId="0" borderId="9" xfId="61" applyNumberFormat="1" applyFont="1" applyFill="1" applyBorder="1" applyAlignment="1">
      <alignment horizontal="center" vertical="center" wrapText="1"/>
    </xf>
    <xf numFmtId="9" fontId="49" fillId="35" borderId="13" xfId="0" applyNumberFormat="1" applyFont="1" applyFill="1" applyBorder="1" applyAlignment="1">
      <alignment vertical="center" wrapText="1"/>
    </xf>
    <xf numFmtId="0" fontId="1" fillId="30" borderId="9" xfId="0" applyFont="1" applyFill="1" applyBorder="1" applyAlignment="1">
      <alignment vertical="center" wrapText="1"/>
    </xf>
    <xf numFmtId="0" fontId="0" fillId="30" borderId="9" xfId="0" applyFill="1" applyBorder="1" applyAlignment="1">
      <alignment vertical="center" wrapText="1"/>
    </xf>
    <xf numFmtId="168" fontId="0" fillId="0" borderId="9" xfId="759" applyNumberFormat="1" applyFont="1" applyFill="1" applyBorder="1" applyAlignment="1">
      <alignment vertical="center"/>
    </xf>
    <xf numFmtId="9" fontId="0" fillId="0" borderId="9" xfId="759" applyFont="1" applyFill="1" applyBorder="1" applyAlignment="1">
      <alignment horizontal="center" vertical="center"/>
    </xf>
    <xf numFmtId="1" fontId="0" fillId="0" borderId="9" xfId="61" applyNumberFormat="1" applyFont="1" applyFill="1" applyBorder="1" applyAlignment="1">
      <alignment horizontal="center" vertical="center" wrapText="1"/>
    </xf>
    <xf numFmtId="9" fontId="0" fillId="0" borderId="21" xfId="61" applyNumberFormat="1" applyFont="1" applyFill="1" applyBorder="1" applyAlignment="1">
      <alignment vertical="center"/>
    </xf>
    <xf numFmtId="0" fontId="0" fillId="0" borderId="21" xfId="61" applyNumberFormat="1" applyFont="1" applyFill="1" applyBorder="1" applyAlignment="1">
      <alignment vertical="center"/>
    </xf>
    <xf numFmtId="9" fontId="48" fillId="31" borderId="21" xfId="759" applyFont="1" applyFill="1" applyBorder="1" applyAlignment="1">
      <alignment vertical="center"/>
    </xf>
    <xf numFmtId="9" fontId="47" fillId="0" borderId="21" xfId="759" applyFont="1" applyFill="1" applyBorder="1" applyAlignment="1">
      <alignment vertical="center" wrapText="1"/>
    </xf>
    <xf numFmtId="9" fontId="49" fillId="33" borderId="28" xfId="0" applyNumberFormat="1" applyFont="1" applyFill="1" applyBorder="1" applyAlignment="1">
      <alignment vertical="center" wrapText="1"/>
    </xf>
    <xf numFmtId="9" fontId="49" fillId="36" borderId="13" xfId="0" applyNumberFormat="1" applyFont="1" applyFill="1" applyBorder="1" applyAlignment="1">
      <alignment vertical="center" wrapText="1"/>
    </xf>
    <xf numFmtId="173" fontId="1" fillId="30" borderId="9" xfId="65" applyNumberFormat="1" applyFont="1" applyFill="1" applyBorder="1" applyAlignment="1">
      <alignment horizontal="center" vertical="center" wrapText="1"/>
    </xf>
    <xf numFmtId="0" fontId="1" fillId="30" borderId="9" xfId="61" applyNumberFormat="1" applyFont="1" applyFill="1" applyBorder="1" applyAlignment="1">
      <alignment vertical="center"/>
    </xf>
    <xf numFmtId="10" fontId="1" fillId="0" borderId="9" xfId="0" applyNumberFormat="1" applyFont="1" applyFill="1" applyBorder="1" applyAlignment="1">
      <alignment vertical="center"/>
    </xf>
    <xf numFmtId="168" fontId="1" fillId="0" borderId="9" xfId="0" applyNumberFormat="1" applyFont="1" applyFill="1" applyBorder="1" applyAlignment="1">
      <alignment vertical="center"/>
    </xf>
    <xf numFmtId="9" fontId="1" fillId="0" borderId="9" xfId="0" applyNumberFormat="1" applyFont="1" applyFill="1" applyBorder="1" applyAlignment="1">
      <alignment vertical="center"/>
    </xf>
    <xf numFmtId="10" fontId="49" fillId="35" borderId="13" xfId="0" applyNumberFormat="1" applyFont="1" applyFill="1" applyBorder="1" applyAlignment="1">
      <alignment vertical="center" wrapText="1"/>
    </xf>
    <xf numFmtId="174" fontId="0" fillId="30" borderId="9" xfId="65" applyNumberFormat="1" applyFont="1" applyFill="1" applyBorder="1" applyAlignment="1">
      <alignment horizontal="center" vertical="center" wrapText="1"/>
    </xf>
    <xf numFmtId="9" fontId="49" fillId="33" borderId="13" xfId="0" applyNumberFormat="1" applyFont="1" applyFill="1" applyBorder="1" applyAlignment="1">
      <alignment horizontal="center" vertical="center" wrapText="1"/>
    </xf>
    <xf numFmtId="0" fontId="0" fillId="29" borderId="24" xfId="0" applyFill="1" applyBorder="1" applyAlignment="1">
      <alignment vertical="center" wrapText="1"/>
    </xf>
    <xf numFmtId="49" fontId="1" fillId="29" borderId="9" xfId="0" applyNumberFormat="1" applyFont="1" applyFill="1" applyBorder="1" applyAlignment="1">
      <alignment vertical="center" wrapText="1"/>
    </xf>
    <xf numFmtId="9" fontId="1" fillId="29" borderId="9" xfId="759" applyFont="1" applyFill="1" applyBorder="1" applyAlignment="1">
      <alignment horizontal="center" vertical="center"/>
    </xf>
    <xf numFmtId="9" fontId="43" fillId="29" borderId="9" xfId="759" applyFont="1" applyFill="1" applyBorder="1" applyAlignment="1">
      <alignment vertical="center"/>
    </xf>
    <xf numFmtId="165" fontId="43" fillId="29" borderId="9" xfId="61" applyFont="1" applyFill="1" applyBorder="1" applyAlignment="1">
      <alignment vertical="center"/>
    </xf>
    <xf numFmtId="9" fontId="49" fillId="29" borderId="13" xfId="0" applyNumberFormat="1" applyFont="1" applyFill="1" applyBorder="1" applyAlignment="1">
      <alignment vertical="center" wrapText="1"/>
    </xf>
    <xf numFmtId="0" fontId="0" fillId="29" borderId="0" xfId="0" applyFill="1" applyAlignment="1">
      <alignment vertical="center" wrapText="1"/>
    </xf>
    <xf numFmtId="10" fontId="0" fillId="0" borderId="9" xfId="759" applyNumberFormat="1" applyFont="1" applyFill="1" applyBorder="1" applyAlignment="1">
      <alignment vertical="center"/>
    </xf>
    <xf numFmtId="9" fontId="0" fillId="29" borderId="9" xfId="0" applyNumberFormat="1" applyFill="1" applyBorder="1" applyAlignment="1">
      <alignment horizontal="center" vertical="center" wrapText="1"/>
    </xf>
    <xf numFmtId="9" fontId="0" fillId="29" borderId="9" xfId="759" applyFont="1" applyFill="1" applyBorder="1" applyAlignment="1">
      <alignment horizontal="center" vertical="center"/>
    </xf>
    <xf numFmtId="171" fontId="0" fillId="29" borderId="9" xfId="61" applyNumberFormat="1" applyFont="1" applyFill="1" applyBorder="1" applyAlignment="1">
      <alignment vertical="center"/>
    </xf>
    <xf numFmtId="9" fontId="49" fillId="29" borderId="13" xfId="0" applyNumberFormat="1" applyFont="1" applyFill="1" applyBorder="1" applyAlignment="1">
      <alignment horizontal="center" vertical="center" wrapText="1"/>
    </xf>
    <xf numFmtId="9" fontId="43" fillId="29" borderId="9" xfId="759" applyFont="1" applyFill="1" applyBorder="1" applyAlignment="1">
      <alignment horizontal="center" vertical="center" wrapText="1"/>
    </xf>
    <xf numFmtId="9" fontId="43" fillId="29" borderId="9" xfId="759" applyFont="1" applyFill="1" applyBorder="1" applyAlignment="1">
      <alignment vertical="center" wrapText="1"/>
    </xf>
    <xf numFmtId="173" fontId="43" fillId="29" borderId="9" xfId="65" applyNumberFormat="1" applyFont="1" applyFill="1" applyBorder="1" applyAlignment="1">
      <alignment vertical="center" wrapText="1"/>
    </xf>
    <xf numFmtId="9" fontId="0" fillId="29" borderId="9" xfId="0" applyNumberFormat="1" applyFill="1" applyBorder="1" applyAlignment="1">
      <alignment vertical="center" wrapText="1"/>
    </xf>
    <xf numFmtId="0" fontId="1" fillId="29" borderId="9" xfId="0" applyFont="1" applyFill="1" applyBorder="1" applyAlignment="1">
      <alignment vertical="center" wrapText="1"/>
    </xf>
    <xf numFmtId="0" fontId="0" fillId="29" borderId="9" xfId="0" applyFill="1" applyBorder="1" applyAlignment="1">
      <alignment vertical="center" wrapText="1"/>
    </xf>
    <xf numFmtId="171" fontId="43" fillId="29" borderId="9" xfId="61" applyNumberFormat="1" applyFont="1" applyFill="1" applyBorder="1" applyAlignment="1">
      <alignment vertical="center"/>
    </xf>
    <xf numFmtId="0" fontId="1" fillId="29" borderId="24" xfId="0" applyFont="1" applyFill="1" applyBorder="1" applyAlignment="1">
      <alignment vertical="center" wrapText="1"/>
    </xf>
    <xf numFmtId="0" fontId="0" fillId="29" borderId="9" xfId="0" applyNumberFormat="1" applyFill="1" applyBorder="1" applyAlignment="1">
      <alignment vertical="center"/>
    </xf>
    <xf numFmtId="9" fontId="0" fillId="29" borderId="0" xfId="0" applyNumberFormat="1" applyFill="1" applyAlignment="1">
      <alignment vertical="center" wrapText="1"/>
    </xf>
    <xf numFmtId="9" fontId="1" fillId="29" borderId="9" xfId="759" applyFont="1" applyFill="1" applyBorder="1" applyAlignment="1">
      <alignment horizontal="right" vertical="center" wrapText="1"/>
    </xf>
    <xf numFmtId="9" fontId="0" fillId="29" borderId="9" xfId="759" applyFont="1" applyFill="1" applyBorder="1" applyAlignment="1">
      <alignment vertical="center"/>
    </xf>
    <xf numFmtId="9" fontId="1" fillId="29" borderId="9" xfId="0" applyNumberFormat="1" applyFont="1" applyFill="1" applyBorder="1" applyAlignment="1">
      <alignment horizontal="center" vertical="center" wrapText="1"/>
    </xf>
    <xf numFmtId="0" fontId="1" fillId="29" borderId="25" xfId="0" applyFont="1" applyFill="1" applyBorder="1" applyAlignment="1">
      <alignment vertical="center" wrapText="1"/>
    </xf>
    <xf numFmtId="0" fontId="0" fillId="29" borderId="10" xfId="0" applyFill="1" applyBorder="1" applyAlignment="1">
      <alignment vertical="center" wrapText="1"/>
    </xf>
    <xf numFmtId="49" fontId="1" fillId="29" borderId="10" xfId="0" applyNumberFormat="1" applyFont="1" applyFill="1" applyBorder="1" applyAlignment="1">
      <alignment vertical="center" wrapText="1"/>
    </xf>
    <xf numFmtId="9" fontId="0" fillId="29" borderId="10" xfId="0" applyNumberFormat="1" applyFill="1" applyBorder="1" applyAlignment="1">
      <alignment horizontal="center" vertical="center" wrapText="1"/>
    </xf>
    <xf numFmtId="9" fontId="43" fillId="29" borderId="10" xfId="759" applyFont="1" applyFill="1" applyBorder="1" applyAlignment="1">
      <alignment vertical="center"/>
    </xf>
    <xf numFmtId="171" fontId="43" fillId="29" borderId="10" xfId="61" applyNumberFormat="1" applyFont="1" applyFill="1" applyBorder="1" applyAlignment="1">
      <alignment vertical="center"/>
    </xf>
    <xf numFmtId="9" fontId="49" fillId="29" borderId="14" xfId="0" applyNumberFormat="1" applyFont="1" applyFill="1" applyBorder="1" applyAlignment="1">
      <alignment vertical="center" wrapText="1"/>
    </xf>
    <xf numFmtId="0" fontId="7" fillId="23" borderId="9" xfId="0" applyFont="1" applyFill="1" applyBorder="1" applyAlignment="1">
      <alignment horizontal="center" vertical="center" wrapText="1"/>
    </xf>
    <xf numFmtId="0" fontId="9" fillId="23" borderId="0" xfId="0" applyFont="1" applyFill="1" applyBorder="1" applyAlignment="1">
      <alignment horizontal="center" vertical="center" wrapText="1"/>
    </xf>
    <xf numFmtId="0" fontId="11" fillId="23" borderId="0" xfId="0" applyFont="1" applyFill="1" applyBorder="1" applyAlignment="1">
      <alignment horizontal="center" vertical="center" wrapText="1"/>
    </xf>
    <xf numFmtId="0" fontId="7" fillId="23" borderId="26" xfId="0" applyFont="1" applyFill="1" applyBorder="1" applyAlignment="1">
      <alignment horizontal="center" vertical="center" wrapText="1"/>
    </xf>
    <xf numFmtId="0" fontId="8" fillId="23" borderId="23" xfId="0" applyFont="1" applyFill="1" applyBorder="1" applyAlignment="1">
      <alignment horizontal="center" vertical="center" wrapText="1"/>
    </xf>
    <xf numFmtId="1" fontId="32" fillId="28" borderId="17" xfId="0" applyNumberFormat="1" applyFont="1" applyFill="1" applyBorder="1" applyAlignment="1">
      <alignment horizontal="center" vertical="center" wrapText="1"/>
    </xf>
    <xf numFmtId="1" fontId="32" fillId="28" borderId="27" xfId="0" applyNumberFormat="1" applyFont="1" applyFill="1" applyBorder="1" applyAlignment="1">
      <alignment horizontal="center" vertical="center" wrapText="1"/>
    </xf>
    <xf numFmtId="9" fontId="39" fillId="23" borderId="11" xfId="759" applyNumberFormat="1" applyFont="1" applyFill="1" applyBorder="1" applyAlignment="1">
      <alignment horizontal="center" vertical="center" wrapText="1"/>
    </xf>
    <xf numFmtId="9" fontId="39" fillId="23" borderId="13" xfId="759" applyNumberFormat="1" applyFont="1" applyFill="1" applyBorder="1" applyAlignment="1">
      <alignment horizontal="center" vertical="center" wrapText="1"/>
    </xf>
    <xf numFmtId="9" fontId="39" fillId="23" borderId="28" xfId="759" applyNumberFormat="1" applyFont="1" applyFill="1" applyBorder="1" applyAlignment="1">
      <alignment horizontal="center" vertical="center" wrapText="1"/>
    </xf>
    <xf numFmtId="0" fontId="3" fillId="34" borderId="17" xfId="0" applyFont="1" applyFill="1" applyBorder="1" applyAlignment="1">
      <alignment horizontal="center" vertical="center" wrapText="1"/>
    </xf>
    <xf numFmtId="0" fontId="3" fillId="34" borderId="18" xfId="0" applyFont="1" applyFill="1" applyBorder="1" applyAlignment="1">
      <alignment horizontal="center" vertical="center" wrapText="1"/>
    </xf>
    <xf numFmtId="0" fontId="3" fillId="34" borderId="2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" fillId="30" borderId="9" xfId="0" applyFont="1" applyFill="1" applyBorder="1" applyAlignment="1">
      <alignment vertical="center" wrapText="1"/>
    </xf>
    <xf numFmtId="0" fontId="0" fillId="30" borderId="9" xfId="0" applyFill="1" applyBorder="1" applyAlignment="1">
      <alignment vertical="center" wrapText="1"/>
    </xf>
    <xf numFmtId="0" fontId="1" fillId="29" borderId="9" xfId="0" applyFont="1" applyFill="1" applyBorder="1" applyAlignment="1">
      <alignment vertical="center" wrapText="1"/>
    </xf>
    <xf numFmtId="0" fontId="0" fillId="29" borderId="9" xfId="0" applyFill="1" applyBorder="1" applyAlignment="1">
      <alignment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right" vertical="center" wrapText="1"/>
    </xf>
    <xf numFmtId="0" fontId="1" fillId="29" borderId="10" xfId="0" applyFont="1" applyFill="1" applyBorder="1" applyAlignment="1">
      <alignment vertical="center" wrapText="1"/>
    </xf>
    <xf numFmtId="0" fontId="0" fillId="29" borderId="10" xfId="0" applyFill="1" applyBorder="1" applyAlignment="1">
      <alignment vertical="center" wrapText="1"/>
    </xf>
    <xf numFmtId="0" fontId="33" fillId="27" borderId="29" xfId="0" applyFont="1" applyFill="1" applyBorder="1" applyAlignment="1">
      <alignment horizontal="center" vertical="center" wrapText="1"/>
    </xf>
    <xf numFmtId="0" fontId="33" fillId="27" borderId="30" xfId="0" applyFont="1" applyFill="1" applyBorder="1" applyAlignment="1">
      <alignment horizontal="center" vertical="center" wrapText="1"/>
    </xf>
    <xf numFmtId="0" fontId="33" fillId="27" borderId="31" xfId="0" applyFont="1" applyFill="1" applyBorder="1" applyAlignment="1">
      <alignment horizontal="center" vertical="center" wrapText="1"/>
    </xf>
    <xf numFmtId="0" fontId="33" fillId="27" borderId="32" xfId="0" applyFont="1" applyFill="1" applyBorder="1" applyAlignment="1">
      <alignment horizontal="center" vertical="center" wrapText="1"/>
    </xf>
    <xf numFmtId="0" fontId="1" fillId="30" borderId="33" xfId="0" applyFont="1" applyFill="1" applyBorder="1" applyAlignment="1">
      <alignment vertical="center" wrapText="1"/>
    </xf>
    <xf numFmtId="0" fontId="0" fillId="30" borderId="34" xfId="0" applyFill="1" applyBorder="1" applyAlignment="1">
      <alignment vertical="center" wrapText="1"/>
    </xf>
    <xf numFmtId="167" fontId="42" fillId="0" borderId="0" xfId="0" applyNumberFormat="1" applyFont="1" applyBorder="1" applyAlignment="1">
      <alignment horizontal="center" vertical="center" wrapText="1"/>
    </xf>
    <xf numFmtId="0" fontId="1" fillId="0" borderId="33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 wrapText="1"/>
    </xf>
    <xf numFmtId="172" fontId="33" fillId="27" borderId="35" xfId="0" applyNumberFormat="1" applyFont="1" applyFill="1" applyBorder="1" applyAlignment="1">
      <alignment horizontal="center" vertical="center" wrapText="1"/>
    </xf>
    <xf numFmtId="172" fontId="33" fillId="27" borderId="36" xfId="0" applyNumberFormat="1" applyFont="1" applyFill="1" applyBorder="1" applyAlignment="1">
      <alignment horizontal="center" vertical="center" wrapText="1"/>
    </xf>
    <xf numFmtId="0" fontId="33" fillId="27" borderId="20" xfId="0" applyFont="1" applyFill="1" applyBorder="1" applyAlignment="1">
      <alignment horizontal="center" vertical="center" wrapText="1"/>
    </xf>
    <xf numFmtId="0" fontId="33" fillId="27" borderId="10" xfId="0" applyFont="1" applyFill="1" applyBorder="1" applyAlignment="1">
      <alignment horizontal="center" vertical="center" wrapText="1"/>
    </xf>
    <xf numFmtId="0" fontId="33" fillId="27" borderId="37" xfId="0" applyFont="1" applyFill="1" applyBorder="1" applyAlignment="1">
      <alignment horizontal="center" vertical="center" wrapText="1"/>
    </xf>
    <xf numFmtId="0" fontId="33" fillId="27" borderId="38" xfId="0" applyFont="1" applyFill="1" applyBorder="1" applyAlignment="1">
      <alignment horizontal="center" vertical="center" wrapText="1"/>
    </xf>
    <xf numFmtId="0" fontId="33" fillId="27" borderId="39" xfId="0" applyFont="1" applyFill="1" applyBorder="1" applyAlignment="1">
      <alignment horizontal="center" vertical="center" wrapText="1"/>
    </xf>
    <xf numFmtId="0" fontId="33" fillId="27" borderId="11" xfId="0" applyFont="1" applyFill="1" applyBorder="1" applyAlignment="1">
      <alignment horizontal="center" vertical="center" wrapText="1"/>
    </xf>
    <xf numFmtId="0" fontId="33" fillId="27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center" vertical="center" wrapText="1"/>
    </xf>
    <xf numFmtId="0" fontId="33" fillId="27" borderId="45" xfId="0" applyFont="1" applyFill="1" applyBorder="1" applyAlignment="1">
      <alignment horizontal="center" vertical="center" wrapText="1"/>
    </xf>
    <xf numFmtId="0" fontId="33" fillId="27" borderId="46" xfId="0" applyFont="1" applyFill="1" applyBorder="1" applyAlignment="1">
      <alignment horizontal="center" vertical="center" wrapText="1"/>
    </xf>
    <xf numFmtId="0" fontId="33" fillId="27" borderId="19" xfId="0" applyFont="1" applyFill="1" applyBorder="1" applyAlignment="1">
      <alignment horizontal="center" vertical="center" wrapText="1"/>
    </xf>
    <xf numFmtId="0" fontId="33" fillId="27" borderId="23" xfId="0" applyFont="1" applyFill="1" applyBorder="1" applyAlignment="1">
      <alignment horizontal="center" vertical="center" wrapText="1"/>
    </xf>
    <xf numFmtId="0" fontId="33" fillId="27" borderId="21" xfId="0" applyFont="1" applyFill="1" applyBorder="1" applyAlignment="1">
      <alignment horizontal="center" vertical="center" wrapText="1"/>
    </xf>
    <xf numFmtId="49" fontId="33" fillId="27" borderId="20" xfId="0" applyNumberFormat="1" applyFont="1" applyFill="1" applyBorder="1" applyAlignment="1">
      <alignment horizontal="center" vertical="center" wrapText="1"/>
    </xf>
    <xf numFmtId="49" fontId="33" fillId="27" borderId="21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3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76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a 2" xfId="28"/>
    <cellStyle name="Euro" xfId="29"/>
    <cellStyle name="Euro 10" xfId="30"/>
    <cellStyle name="Euro 11" xfId="31"/>
    <cellStyle name="Euro 12" xfId="32"/>
    <cellStyle name="Euro 13" xfId="33"/>
    <cellStyle name="Euro 14" xfId="34"/>
    <cellStyle name="Euro 15" xfId="35"/>
    <cellStyle name="Euro 16" xfId="36"/>
    <cellStyle name="Euro 17" xfId="37"/>
    <cellStyle name="Euro 18" xfId="38"/>
    <cellStyle name="Euro 19" xfId="39"/>
    <cellStyle name="Euro 2" xfId="40"/>
    <cellStyle name="Euro 20" xfId="41"/>
    <cellStyle name="Euro 21" xfId="42"/>
    <cellStyle name="Euro 22" xfId="43"/>
    <cellStyle name="Euro 23" xfId="44"/>
    <cellStyle name="Euro 3" xfId="45"/>
    <cellStyle name="Euro 4" xfId="46"/>
    <cellStyle name="Euro 5" xfId="47"/>
    <cellStyle name="Euro 6" xfId="48"/>
    <cellStyle name="Euro 7" xfId="49"/>
    <cellStyle name="Euro 8" xfId="50"/>
    <cellStyle name="Euro 9" xfId="51"/>
    <cellStyle name="Explanatory Text" xfId="52"/>
    <cellStyle name="Good" xfId="53"/>
    <cellStyle name="Heading 1" xfId="54"/>
    <cellStyle name="Heading 2" xfId="55"/>
    <cellStyle name="Heading 3" xfId="56"/>
    <cellStyle name="Heading 4" xfId="57"/>
    <cellStyle name="Hipervínculo" xfId="58" builtinId="8"/>
    <cellStyle name="Input" xfId="59"/>
    <cellStyle name="Linked Cell" xfId="60"/>
    <cellStyle name="Millares" xfId="61" builtinId="3"/>
    <cellStyle name="Millares 58" xfId="62"/>
    <cellStyle name="Millares 7" xfId="63"/>
    <cellStyle name="Millares 7 2" xfId="64"/>
    <cellStyle name="Moneda" xfId="65" builtinId="4"/>
    <cellStyle name="Moneda 2 2" xfId="66"/>
    <cellStyle name="Normal" xfId="0" builtinId="0"/>
    <cellStyle name="Normal 2 10" xfId="67"/>
    <cellStyle name="Normal 2 100" xfId="68"/>
    <cellStyle name="Normal 2 101" xfId="69"/>
    <cellStyle name="Normal 2 102" xfId="70"/>
    <cellStyle name="Normal 2 103" xfId="71"/>
    <cellStyle name="Normal 2 104" xfId="72"/>
    <cellStyle name="Normal 2 105" xfId="73"/>
    <cellStyle name="Normal 2 106" xfId="74"/>
    <cellStyle name="Normal 2 107" xfId="75"/>
    <cellStyle name="Normal 2 108" xfId="76"/>
    <cellStyle name="Normal 2 109" xfId="77"/>
    <cellStyle name="Normal 2 11" xfId="78"/>
    <cellStyle name="Normal 2 110" xfId="79"/>
    <cellStyle name="Normal 2 111" xfId="80"/>
    <cellStyle name="Normal 2 112" xfId="81"/>
    <cellStyle name="Normal 2 113" xfId="82"/>
    <cellStyle name="Normal 2 114" xfId="83"/>
    <cellStyle name="Normal 2 115" xfId="84"/>
    <cellStyle name="Normal 2 116" xfId="85"/>
    <cellStyle name="Normal 2 117" xfId="86"/>
    <cellStyle name="Normal 2 118" xfId="87"/>
    <cellStyle name="Normal 2 119" xfId="88"/>
    <cellStyle name="Normal 2 12" xfId="89"/>
    <cellStyle name="Normal 2 120" xfId="90"/>
    <cellStyle name="Normal 2 121" xfId="91"/>
    <cellStyle name="Normal 2 122" xfId="92"/>
    <cellStyle name="Normal 2 123" xfId="93"/>
    <cellStyle name="Normal 2 124" xfId="94"/>
    <cellStyle name="Normal 2 125" xfId="95"/>
    <cellStyle name="Normal 2 126" xfId="96"/>
    <cellStyle name="Normal 2 127" xfId="97"/>
    <cellStyle name="Normal 2 128" xfId="98"/>
    <cellStyle name="Normal 2 129" xfId="99"/>
    <cellStyle name="Normal 2 13" xfId="100"/>
    <cellStyle name="Normal 2 130" xfId="101"/>
    <cellStyle name="Normal 2 131" xfId="102"/>
    <cellStyle name="Normal 2 132" xfId="103"/>
    <cellStyle name="Normal 2 133" xfId="104"/>
    <cellStyle name="Normal 2 134" xfId="105"/>
    <cellStyle name="Normal 2 135" xfId="106"/>
    <cellStyle name="Normal 2 136" xfId="107"/>
    <cellStyle name="Normal 2 137" xfId="108"/>
    <cellStyle name="Normal 2 138" xfId="109"/>
    <cellStyle name="Normal 2 139" xfId="110"/>
    <cellStyle name="Normal 2 14" xfId="111"/>
    <cellStyle name="Normal 2 140" xfId="112"/>
    <cellStyle name="Normal 2 141" xfId="113"/>
    <cellStyle name="Normal 2 142" xfId="114"/>
    <cellStyle name="Normal 2 143" xfId="115"/>
    <cellStyle name="Normal 2 144" xfId="116"/>
    <cellStyle name="Normal 2 145" xfId="117"/>
    <cellStyle name="Normal 2 146" xfId="118"/>
    <cellStyle name="Normal 2 147" xfId="119"/>
    <cellStyle name="Normal 2 148" xfId="120"/>
    <cellStyle name="Normal 2 149" xfId="121"/>
    <cellStyle name="Normal 2 15" xfId="122"/>
    <cellStyle name="Normal 2 15 10" xfId="123"/>
    <cellStyle name="Normal 2 15 11" xfId="124"/>
    <cellStyle name="Normal 2 15 12" xfId="125"/>
    <cellStyle name="Normal 2 15 13" xfId="126"/>
    <cellStyle name="Normal 2 15 14" xfId="127"/>
    <cellStyle name="Normal 2 15 15" xfId="128"/>
    <cellStyle name="Normal 2 15 16" xfId="129"/>
    <cellStyle name="Normal 2 15 17" xfId="130"/>
    <cellStyle name="Normal 2 15 18" xfId="131"/>
    <cellStyle name="Normal 2 15 19" xfId="132"/>
    <cellStyle name="Normal 2 15 2" xfId="133"/>
    <cellStyle name="Normal 2 15 20" xfId="134"/>
    <cellStyle name="Normal 2 15 21" xfId="135"/>
    <cellStyle name="Normal 2 15 3" xfId="136"/>
    <cellStyle name="Normal 2 15 4" xfId="137"/>
    <cellStyle name="Normal 2 15 5" xfId="138"/>
    <cellStyle name="Normal 2 15 6" xfId="139"/>
    <cellStyle name="Normal 2 15 7" xfId="140"/>
    <cellStyle name="Normal 2 15 8" xfId="141"/>
    <cellStyle name="Normal 2 15 9" xfId="142"/>
    <cellStyle name="Normal 2 150" xfId="143"/>
    <cellStyle name="Normal 2 151" xfId="144"/>
    <cellStyle name="Normal 2 152" xfId="145"/>
    <cellStyle name="Normal 2 153" xfId="146"/>
    <cellStyle name="Normal 2 154" xfId="147"/>
    <cellStyle name="Normal 2 155" xfId="148"/>
    <cellStyle name="Normal 2 156" xfId="149"/>
    <cellStyle name="Normal 2 157" xfId="150"/>
    <cellStyle name="Normal 2 158" xfId="151"/>
    <cellStyle name="Normal 2 159" xfId="152"/>
    <cellStyle name="Normal 2 16" xfId="153"/>
    <cellStyle name="Normal 2 16 10" xfId="154"/>
    <cellStyle name="Normal 2 16 11" xfId="155"/>
    <cellStyle name="Normal 2 16 12" xfId="156"/>
    <cellStyle name="Normal 2 16 13" xfId="157"/>
    <cellStyle name="Normal 2 16 14" xfId="158"/>
    <cellStyle name="Normal 2 16 15" xfId="159"/>
    <cellStyle name="Normal 2 16 16" xfId="160"/>
    <cellStyle name="Normal 2 16 17" xfId="161"/>
    <cellStyle name="Normal 2 16 18" xfId="162"/>
    <cellStyle name="Normal 2 16 19" xfId="163"/>
    <cellStyle name="Normal 2 16 2" xfId="164"/>
    <cellStyle name="Normal 2 16 20" xfId="165"/>
    <cellStyle name="Normal 2 16 21" xfId="166"/>
    <cellStyle name="Normal 2 16 3" xfId="167"/>
    <cellStyle name="Normal 2 16 4" xfId="168"/>
    <cellStyle name="Normal 2 16 5" xfId="169"/>
    <cellStyle name="Normal 2 16 6" xfId="170"/>
    <cellStyle name="Normal 2 16 7" xfId="171"/>
    <cellStyle name="Normal 2 16 8" xfId="172"/>
    <cellStyle name="Normal 2 16 9" xfId="173"/>
    <cellStyle name="Normal 2 160" xfId="174"/>
    <cellStyle name="Normal 2 161" xfId="175"/>
    <cellStyle name="Normal 2 162" xfId="176"/>
    <cellStyle name="Normal 2 163" xfId="177"/>
    <cellStyle name="Normal 2 164" xfId="178"/>
    <cellStyle name="Normal 2 165" xfId="179"/>
    <cellStyle name="Normal 2 166" xfId="180"/>
    <cellStyle name="Normal 2 167" xfId="181"/>
    <cellStyle name="Normal 2 168" xfId="182"/>
    <cellStyle name="Normal 2 169" xfId="183"/>
    <cellStyle name="Normal 2 17" xfId="184"/>
    <cellStyle name="Normal 2 17 10" xfId="185"/>
    <cellStyle name="Normal 2 17 11" xfId="186"/>
    <cellStyle name="Normal 2 17 12" xfId="187"/>
    <cellStyle name="Normal 2 17 13" xfId="188"/>
    <cellStyle name="Normal 2 17 14" xfId="189"/>
    <cellStyle name="Normal 2 17 15" xfId="190"/>
    <cellStyle name="Normal 2 17 16" xfId="191"/>
    <cellStyle name="Normal 2 17 17" xfId="192"/>
    <cellStyle name="Normal 2 17 18" xfId="193"/>
    <cellStyle name="Normal 2 17 19" xfId="194"/>
    <cellStyle name="Normal 2 17 2" xfId="195"/>
    <cellStyle name="Normal 2 17 20" xfId="196"/>
    <cellStyle name="Normal 2 17 21" xfId="197"/>
    <cellStyle name="Normal 2 17 3" xfId="198"/>
    <cellStyle name="Normal 2 17 4" xfId="199"/>
    <cellStyle name="Normal 2 17 5" xfId="200"/>
    <cellStyle name="Normal 2 17 6" xfId="201"/>
    <cellStyle name="Normal 2 17 7" xfId="202"/>
    <cellStyle name="Normal 2 17 8" xfId="203"/>
    <cellStyle name="Normal 2 17 9" xfId="204"/>
    <cellStyle name="Normal 2 170" xfId="205"/>
    <cellStyle name="Normal 2 171" xfId="206"/>
    <cellStyle name="Normal 2 172" xfId="207"/>
    <cellStyle name="Normal 2 173" xfId="208"/>
    <cellStyle name="Normal 2 174" xfId="209"/>
    <cellStyle name="Normal 2 175" xfId="210"/>
    <cellStyle name="Normal 2 176" xfId="211"/>
    <cellStyle name="Normal 2 177" xfId="212"/>
    <cellStyle name="Normal 2 178" xfId="213"/>
    <cellStyle name="Normal 2 179" xfId="214"/>
    <cellStyle name="Normal 2 18" xfId="215"/>
    <cellStyle name="Normal 2 180" xfId="216"/>
    <cellStyle name="Normal 2 181" xfId="217"/>
    <cellStyle name="Normal 2 182" xfId="218"/>
    <cellStyle name="Normal 2 183" xfId="219"/>
    <cellStyle name="Normal 2 184" xfId="220"/>
    <cellStyle name="Normal 2 185" xfId="221"/>
    <cellStyle name="Normal 2 186" xfId="222"/>
    <cellStyle name="Normal 2 187" xfId="223"/>
    <cellStyle name="Normal 2 188" xfId="224"/>
    <cellStyle name="Normal 2 189" xfId="225"/>
    <cellStyle name="Normal 2 19" xfId="226"/>
    <cellStyle name="Normal 2 190" xfId="227"/>
    <cellStyle name="Normal 2 191" xfId="228"/>
    <cellStyle name="Normal 2 192" xfId="229"/>
    <cellStyle name="Normal 2 193" xfId="230"/>
    <cellStyle name="Normal 2 194" xfId="231"/>
    <cellStyle name="Normal 2 195" xfId="232"/>
    <cellStyle name="Normal 2 196" xfId="233"/>
    <cellStyle name="Normal 2 197" xfId="234"/>
    <cellStyle name="Normal 2 198" xfId="235"/>
    <cellStyle name="Normal 2 199" xfId="236"/>
    <cellStyle name="Normal 2 2" xfId="237"/>
    <cellStyle name="Normal 2 20" xfId="238"/>
    <cellStyle name="Normal 2 200" xfId="239"/>
    <cellStyle name="Normal 2 201" xfId="240"/>
    <cellStyle name="Normal 2 202" xfId="241"/>
    <cellStyle name="Normal 2 203" xfId="242"/>
    <cellStyle name="Normal 2 204" xfId="243"/>
    <cellStyle name="Normal 2 205" xfId="244"/>
    <cellStyle name="Normal 2 206" xfId="245"/>
    <cellStyle name="Normal 2 207" xfId="246"/>
    <cellStyle name="Normal 2 208" xfId="247"/>
    <cellStyle name="Normal 2 209" xfId="248"/>
    <cellStyle name="Normal 2 21" xfId="249"/>
    <cellStyle name="Normal 2 210" xfId="250"/>
    <cellStyle name="Normal 2 211" xfId="251"/>
    <cellStyle name="Normal 2 212" xfId="252"/>
    <cellStyle name="Normal 2 213" xfId="253"/>
    <cellStyle name="Normal 2 214" xfId="254"/>
    <cellStyle name="Normal 2 215" xfId="255"/>
    <cellStyle name="Normal 2 216" xfId="256"/>
    <cellStyle name="Normal 2 217" xfId="257"/>
    <cellStyle name="Normal 2 218" xfId="258"/>
    <cellStyle name="Normal 2 219" xfId="259"/>
    <cellStyle name="Normal 2 22" xfId="260"/>
    <cellStyle name="Normal 2 220" xfId="261"/>
    <cellStyle name="Normal 2 221" xfId="262"/>
    <cellStyle name="Normal 2 222" xfId="263"/>
    <cellStyle name="Normal 2 223" xfId="264"/>
    <cellStyle name="Normal 2 224" xfId="265"/>
    <cellStyle name="Normal 2 225" xfId="266"/>
    <cellStyle name="Normal 2 226" xfId="267"/>
    <cellStyle name="Normal 2 227" xfId="268"/>
    <cellStyle name="Normal 2 228" xfId="269"/>
    <cellStyle name="Normal 2 229" xfId="270"/>
    <cellStyle name="Normal 2 23" xfId="271"/>
    <cellStyle name="Normal 2 230" xfId="272"/>
    <cellStyle name="Normal 2 231" xfId="273"/>
    <cellStyle name="Normal 2 232" xfId="274"/>
    <cellStyle name="Normal 2 233" xfId="275"/>
    <cellStyle name="Normal 2 234" xfId="276"/>
    <cellStyle name="Normal 2 235" xfId="277"/>
    <cellStyle name="Normal 2 236" xfId="278"/>
    <cellStyle name="Normal 2 237" xfId="279"/>
    <cellStyle name="Normal 2 238" xfId="280"/>
    <cellStyle name="Normal 2 239" xfId="281"/>
    <cellStyle name="Normal 2 24" xfId="282"/>
    <cellStyle name="Normal 2 240" xfId="283"/>
    <cellStyle name="Normal 2 241" xfId="284"/>
    <cellStyle name="Normal 2 242" xfId="285"/>
    <cellStyle name="Normal 2 243" xfId="286"/>
    <cellStyle name="Normal 2 244" xfId="287"/>
    <cellStyle name="Normal 2 245" xfId="288"/>
    <cellStyle name="Normal 2 246" xfId="289"/>
    <cellStyle name="Normal 2 25" xfId="290"/>
    <cellStyle name="Normal 2 26" xfId="291"/>
    <cellStyle name="Normal 2 27" xfId="292"/>
    <cellStyle name="Normal 2 28" xfId="293"/>
    <cellStyle name="Normal 2 29" xfId="294"/>
    <cellStyle name="Normal 2 3" xfId="295"/>
    <cellStyle name="Normal 2 30" xfId="296"/>
    <cellStyle name="Normal 2 31" xfId="297"/>
    <cellStyle name="Normal 2 32" xfId="298"/>
    <cellStyle name="Normal 2 33" xfId="299"/>
    <cellStyle name="Normal 2 33 10" xfId="300"/>
    <cellStyle name="Normal 2 33 11" xfId="301"/>
    <cellStyle name="Normal 2 33 12" xfId="302"/>
    <cellStyle name="Normal 2 33 13" xfId="303"/>
    <cellStyle name="Normal 2 33 14" xfId="304"/>
    <cellStyle name="Normal 2 33 15" xfId="305"/>
    <cellStyle name="Normal 2 33 16" xfId="306"/>
    <cellStyle name="Normal 2 33 17" xfId="307"/>
    <cellStyle name="Normal 2 33 18" xfId="308"/>
    <cellStyle name="Normal 2 33 19" xfId="309"/>
    <cellStyle name="Normal 2 33 2" xfId="310"/>
    <cellStyle name="Normal 2 33 20" xfId="311"/>
    <cellStyle name="Normal 2 33 21" xfId="312"/>
    <cellStyle name="Normal 2 33 3" xfId="313"/>
    <cellStyle name="Normal 2 33 4" xfId="314"/>
    <cellStyle name="Normal 2 33 5" xfId="315"/>
    <cellStyle name="Normal 2 33 6" xfId="316"/>
    <cellStyle name="Normal 2 33 7" xfId="317"/>
    <cellStyle name="Normal 2 33 8" xfId="318"/>
    <cellStyle name="Normal 2 33 9" xfId="319"/>
    <cellStyle name="Normal 2 34" xfId="320"/>
    <cellStyle name="Normal 2 35" xfId="321"/>
    <cellStyle name="Normal 2 36" xfId="322"/>
    <cellStyle name="Normal 2 37" xfId="323"/>
    <cellStyle name="Normal 2 38" xfId="324"/>
    <cellStyle name="Normal 2 39" xfId="325"/>
    <cellStyle name="Normal 2 4" xfId="326"/>
    <cellStyle name="Normal 2 40" xfId="327"/>
    <cellStyle name="Normal 2 41" xfId="328"/>
    <cellStyle name="Normal 2 42" xfId="329"/>
    <cellStyle name="Normal 2 43" xfId="330"/>
    <cellStyle name="Normal 2 44" xfId="331"/>
    <cellStyle name="Normal 2 45" xfId="332"/>
    <cellStyle name="Normal 2 46" xfId="333"/>
    <cellStyle name="Normal 2 47" xfId="334"/>
    <cellStyle name="Normal 2 48" xfId="335"/>
    <cellStyle name="Normal 2 49" xfId="336"/>
    <cellStyle name="Normal 2 5" xfId="337"/>
    <cellStyle name="Normal 2 50" xfId="338"/>
    <cellStyle name="Normal 2 51" xfId="339"/>
    <cellStyle name="Normal 2 52" xfId="340"/>
    <cellStyle name="Normal 2 53" xfId="341"/>
    <cellStyle name="Normal 2 54" xfId="342"/>
    <cellStyle name="Normal 2 55" xfId="343"/>
    <cellStyle name="Normal 2 56" xfId="344"/>
    <cellStyle name="Normal 2 57" xfId="345"/>
    <cellStyle name="Normal 2 58" xfId="346"/>
    <cellStyle name="Normal 2 59" xfId="347"/>
    <cellStyle name="Normal 2 6" xfId="348"/>
    <cellStyle name="Normal 2 60" xfId="349"/>
    <cellStyle name="Normal 2 61" xfId="350"/>
    <cellStyle name="Normal 2 62" xfId="351"/>
    <cellStyle name="Normal 2 63" xfId="352"/>
    <cellStyle name="Normal 2 64" xfId="353"/>
    <cellStyle name="Normal 2 65" xfId="354"/>
    <cellStyle name="Normal 2 66" xfId="355"/>
    <cellStyle name="Normal 2 67" xfId="356"/>
    <cellStyle name="Normal 2 67 10" xfId="357"/>
    <cellStyle name="Normal 2 67 11" xfId="358"/>
    <cellStyle name="Normal 2 67 12" xfId="359"/>
    <cellStyle name="Normal 2 67 13" xfId="360"/>
    <cellStyle name="Normal 2 67 14" xfId="361"/>
    <cellStyle name="Normal 2 67 15" xfId="362"/>
    <cellStyle name="Normal 2 67 16" xfId="363"/>
    <cellStyle name="Normal 2 67 17" xfId="364"/>
    <cellStyle name="Normal 2 67 18" xfId="365"/>
    <cellStyle name="Normal 2 67 19" xfId="366"/>
    <cellStyle name="Normal 2 67 2" xfId="367"/>
    <cellStyle name="Normal 2 67 20" xfId="368"/>
    <cellStyle name="Normal 2 67 21" xfId="369"/>
    <cellStyle name="Normal 2 67 3" xfId="370"/>
    <cellStyle name="Normal 2 67 4" xfId="371"/>
    <cellStyle name="Normal 2 67 5" xfId="372"/>
    <cellStyle name="Normal 2 67 6" xfId="373"/>
    <cellStyle name="Normal 2 67 7" xfId="374"/>
    <cellStyle name="Normal 2 67 8" xfId="375"/>
    <cellStyle name="Normal 2 67 9" xfId="376"/>
    <cellStyle name="Normal 2 68" xfId="377"/>
    <cellStyle name="Normal 2 68 10" xfId="378"/>
    <cellStyle name="Normal 2 68 11" xfId="379"/>
    <cellStyle name="Normal 2 68 12" xfId="380"/>
    <cellStyle name="Normal 2 68 13" xfId="381"/>
    <cellStyle name="Normal 2 68 14" xfId="382"/>
    <cellStyle name="Normal 2 68 15" xfId="383"/>
    <cellStyle name="Normal 2 68 16" xfId="384"/>
    <cellStyle name="Normal 2 68 17" xfId="385"/>
    <cellStyle name="Normal 2 68 18" xfId="386"/>
    <cellStyle name="Normal 2 68 19" xfId="387"/>
    <cellStyle name="Normal 2 68 2" xfId="388"/>
    <cellStyle name="Normal 2 68 20" xfId="389"/>
    <cellStyle name="Normal 2 68 21" xfId="390"/>
    <cellStyle name="Normal 2 68 3" xfId="391"/>
    <cellStyle name="Normal 2 68 4" xfId="392"/>
    <cellStyle name="Normal 2 68 5" xfId="393"/>
    <cellStyle name="Normal 2 68 6" xfId="394"/>
    <cellStyle name="Normal 2 68 7" xfId="395"/>
    <cellStyle name="Normal 2 68 8" xfId="396"/>
    <cellStyle name="Normal 2 68 9" xfId="397"/>
    <cellStyle name="Normal 2 69" xfId="398"/>
    <cellStyle name="Normal 2 69 10" xfId="399"/>
    <cellStyle name="Normal 2 69 11" xfId="400"/>
    <cellStyle name="Normal 2 69 12" xfId="401"/>
    <cellStyle name="Normal 2 69 13" xfId="402"/>
    <cellStyle name="Normal 2 69 14" xfId="403"/>
    <cellStyle name="Normal 2 69 15" xfId="404"/>
    <cellStyle name="Normal 2 69 16" xfId="405"/>
    <cellStyle name="Normal 2 69 17" xfId="406"/>
    <cellStyle name="Normal 2 69 18" xfId="407"/>
    <cellStyle name="Normal 2 69 19" xfId="408"/>
    <cellStyle name="Normal 2 69 2" xfId="409"/>
    <cellStyle name="Normal 2 69 20" xfId="410"/>
    <cellStyle name="Normal 2 69 21" xfId="411"/>
    <cellStyle name="Normal 2 69 3" xfId="412"/>
    <cellStyle name="Normal 2 69 4" xfId="413"/>
    <cellStyle name="Normal 2 69 5" xfId="414"/>
    <cellStyle name="Normal 2 69 6" xfId="415"/>
    <cellStyle name="Normal 2 69 7" xfId="416"/>
    <cellStyle name="Normal 2 69 8" xfId="417"/>
    <cellStyle name="Normal 2 69 9" xfId="418"/>
    <cellStyle name="Normal 2 7" xfId="419"/>
    <cellStyle name="Normal 2 70" xfId="420"/>
    <cellStyle name="Normal 2 71" xfId="421"/>
    <cellStyle name="Normal 2 72" xfId="422"/>
    <cellStyle name="Normal 2 73" xfId="423"/>
    <cellStyle name="Normal 2 74" xfId="424"/>
    <cellStyle name="Normal 2 75" xfId="425"/>
    <cellStyle name="Normal 2 76" xfId="426"/>
    <cellStyle name="Normal 2 77" xfId="427"/>
    <cellStyle name="Normal 2 78" xfId="428"/>
    <cellStyle name="Normal 2 79" xfId="429"/>
    <cellStyle name="Normal 2 8" xfId="430"/>
    <cellStyle name="Normal 2 80" xfId="431"/>
    <cellStyle name="Normal 2 81" xfId="432"/>
    <cellStyle name="Normal 2 82" xfId="433"/>
    <cellStyle name="Normal 2 82 10" xfId="434"/>
    <cellStyle name="Normal 2 82 11" xfId="435"/>
    <cellStyle name="Normal 2 82 12" xfId="436"/>
    <cellStyle name="Normal 2 82 13" xfId="437"/>
    <cellStyle name="Normal 2 82 14" xfId="438"/>
    <cellStyle name="Normal 2 82 15" xfId="439"/>
    <cellStyle name="Normal 2 82 16" xfId="440"/>
    <cellStyle name="Normal 2 82 17" xfId="441"/>
    <cellStyle name="Normal 2 82 18" xfId="442"/>
    <cellStyle name="Normal 2 82 19" xfId="443"/>
    <cellStyle name="Normal 2 82 2" xfId="444"/>
    <cellStyle name="Normal 2 82 20" xfId="445"/>
    <cellStyle name="Normal 2 82 21" xfId="446"/>
    <cellStyle name="Normal 2 82 3" xfId="447"/>
    <cellStyle name="Normal 2 82 4" xfId="448"/>
    <cellStyle name="Normal 2 82 5" xfId="449"/>
    <cellStyle name="Normal 2 82 6" xfId="450"/>
    <cellStyle name="Normal 2 82 7" xfId="451"/>
    <cellStyle name="Normal 2 82 8" xfId="452"/>
    <cellStyle name="Normal 2 82 9" xfId="453"/>
    <cellStyle name="Normal 2 83" xfId="454"/>
    <cellStyle name="Normal 2 83 10" xfId="455"/>
    <cellStyle name="Normal 2 83 11" xfId="456"/>
    <cellStyle name="Normal 2 83 12" xfId="457"/>
    <cellStyle name="Normal 2 83 13" xfId="458"/>
    <cellStyle name="Normal 2 83 14" xfId="459"/>
    <cellStyle name="Normal 2 83 15" xfId="460"/>
    <cellStyle name="Normal 2 83 16" xfId="461"/>
    <cellStyle name="Normal 2 83 17" xfId="462"/>
    <cellStyle name="Normal 2 83 18" xfId="463"/>
    <cellStyle name="Normal 2 83 19" xfId="464"/>
    <cellStyle name="Normal 2 83 2" xfId="465"/>
    <cellStyle name="Normal 2 83 20" xfId="466"/>
    <cellStyle name="Normal 2 83 21" xfId="467"/>
    <cellStyle name="Normal 2 83 3" xfId="468"/>
    <cellStyle name="Normal 2 83 4" xfId="469"/>
    <cellStyle name="Normal 2 83 5" xfId="470"/>
    <cellStyle name="Normal 2 83 6" xfId="471"/>
    <cellStyle name="Normal 2 83 7" xfId="472"/>
    <cellStyle name="Normal 2 83 8" xfId="473"/>
    <cellStyle name="Normal 2 83 9" xfId="474"/>
    <cellStyle name="Normal 2 84" xfId="475"/>
    <cellStyle name="Normal 2 84 10" xfId="476"/>
    <cellStyle name="Normal 2 84 11" xfId="477"/>
    <cellStyle name="Normal 2 84 12" xfId="478"/>
    <cellStyle name="Normal 2 84 13" xfId="479"/>
    <cellStyle name="Normal 2 84 14" xfId="480"/>
    <cellStyle name="Normal 2 84 15" xfId="481"/>
    <cellStyle name="Normal 2 84 16" xfId="482"/>
    <cellStyle name="Normal 2 84 17" xfId="483"/>
    <cellStyle name="Normal 2 84 18" xfId="484"/>
    <cellStyle name="Normal 2 84 19" xfId="485"/>
    <cellStyle name="Normal 2 84 2" xfId="486"/>
    <cellStyle name="Normal 2 84 20" xfId="487"/>
    <cellStyle name="Normal 2 84 21" xfId="488"/>
    <cellStyle name="Normal 2 84 3" xfId="489"/>
    <cellStyle name="Normal 2 84 4" xfId="490"/>
    <cellStyle name="Normal 2 84 5" xfId="491"/>
    <cellStyle name="Normal 2 84 6" xfId="492"/>
    <cellStyle name="Normal 2 84 7" xfId="493"/>
    <cellStyle name="Normal 2 84 8" xfId="494"/>
    <cellStyle name="Normal 2 84 9" xfId="495"/>
    <cellStyle name="Normal 2 85" xfId="496"/>
    <cellStyle name="Normal 2 85 10" xfId="497"/>
    <cellStyle name="Normal 2 85 11" xfId="498"/>
    <cellStyle name="Normal 2 85 12" xfId="499"/>
    <cellStyle name="Normal 2 85 13" xfId="500"/>
    <cellStyle name="Normal 2 85 14" xfId="501"/>
    <cellStyle name="Normal 2 85 15" xfId="502"/>
    <cellStyle name="Normal 2 85 16" xfId="503"/>
    <cellStyle name="Normal 2 85 17" xfId="504"/>
    <cellStyle name="Normal 2 85 18" xfId="505"/>
    <cellStyle name="Normal 2 85 19" xfId="506"/>
    <cellStyle name="Normal 2 85 2" xfId="507"/>
    <cellStyle name="Normal 2 85 20" xfId="508"/>
    <cellStyle name="Normal 2 85 21" xfId="509"/>
    <cellStyle name="Normal 2 85 3" xfId="510"/>
    <cellStyle name="Normal 2 85 4" xfId="511"/>
    <cellStyle name="Normal 2 85 5" xfId="512"/>
    <cellStyle name="Normal 2 85 6" xfId="513"/>
    <cellStyle name="Normal 2 85 7" xfId="514"/>
    <cellStyle name="Normal 2 85 8" xfId="515"/>
    <cellStyle name="Normal 2 85 9" xfId="516"/>
    <cellStyle name="Normal 2 86" xfId="517"/>
    <cellStyle name="Normal 2 86 10" xfId="518"/>
    <cellStyle name="Normal 2 86 11" xfId="519"/>
    <cellStyle name="Normal 2 86 12" xfId="520"/>
    <cellStyle name="Normal 2 86 13" xfId="521"/>
    <cellStyle name="Normal 2 86 14" xfId="522"/>
    <cellStyle name="Normal 2 86 15" xfId="523"/>
    <cellStyle name="Normal 2 86 16" xfId="524"/>
    <cellStyle name="Normal 2 86 17" xfId="525"/>
    <cellStyle name="Normal 2 86 18" xfId="526"/>
    <cellStyle name="Normal 2 86 19" xfId="527"/>
    <cellStyle name="Normal 2 86 2" xfId="528"/>
    <cellStyle name="Normal 2 86 20" xfId="529"/>
    <cellStyle name="Normal 2 86 21" xfId="530"/>
    <cellStyle name="Normal 2 86 3" xfId="531"/>
    <cellStyle name="Normal 2 86 4" xfId="532"/>
    <cellStyle name="Normal 2 86 5" xfId="533"/>
    <cellStyle name="Normal 2 86 6" xfId="534"/>
    <cellStyle name="Normal 2 86 7" xfId="535"/>
    <cellStyle name="Normal 2 86 8" xfId="536"/>
    <cellStyle name="Normal 2 86 9" xfId="537"/>
    <cellStyle name="Normal 2 87" xfId="538"/>
    <cellStyle name="Normal 2 88" xfId="539"/>
    <cellStyle name="Normal 2 89" xfId="540"/>
    <cellStyle name="Normal 2 9" xfId="541"/>
    <cellStyle name="Normal 2 90" xfId="542"/>
    <cellStyle name="Normal 2 91" xfId="543"/>
    <cellStyle name="Normal 2 92" xfId="544"/>
    <cellStyle name="Normal 2 93" xfId="545"/>
    <cellStyle name="Normal 2 94" xfId="546"/>
    <cellStyle name="Normal 2 95" xfId="547"/>
    <cellStyle name="Normal 2 96" xfId="548"/>
    <cellStyle name="Normal 2 97" xfId="549"/>
    <cellStyle name="Normal 2 98" xfId="550"/>
    <cellStyle name="Normal 2 99" xfId="551"/>
    <cellStyle name="Normal 3 10" xfId="552"/>
    <cellStyle name="Normal 3 11" xfId="553"/>
    <cellStyle name="Normal 3 12" xfId="554"/>
    <cellStyle name="Normal 3 13" xfId="555"/>
    <cellStyle name="Normal 3 14" xfId="556"/>
    <cellStyle name="Normal 3 15" xfId="557"/>
    <cellStyle name="Normal 3 2" xfId="558"/>
    <cellStyle name="Normal 3 2 10" xfId="559"/>
    <cellStyle name="Normal 3 2 11" xfId="560"/>
    <cellStyle name="Normal 3 2 12" xfId="561"/>
    <cellStyle name="Normal 3 2 13" xfId="562"/>
    <cellStyle name="Normal 3 2 14" xfId="563"/>
    <cellStyle name="Normal 3 2 15" xfId="564"/>
    <cellStyle name="Normal 3 2 16" xfId="565"/>
    <cellStyle name="Normal 3 2 17" xfId="566"/>
    <cellStyle name="Normal 3 2 18" xfId="567"/>
    <cellStyle name="Normal 3 2 19" xfId="568"/>
    <cellStyle name="Normal 3 2 2" xfId="569"/>
    <cellStyle name="Normal 3 2 2 10" xfId="570"/>
    <cellStyle name="Normal 3 2 2 11" xfId="571"/>
    <cellStyle name="Normal 3 2 2 12" xfId="572"/>
    <cellStyle name="Normal 3 2 2 13" xfId="573"/>
    <cellStyle name="Normal 3 2 2 14" xfId="574"/>
    <cellStyle name="Normal 3 2 2 15" xfId="575"/>
    <cellStyle name="Normal 3 2 2 16" xfId="576"/>
    <cellStyle name="Normal 3 2 2 17" xfId="577"/>
    <cellStyle name="Normal 3 2 2 18" xfId="578"/>
    <cellStyle name="Normal 3 2 2 19" xfId="579"/>
    <cellStyle name="Normal 3 2 2 2" xfId="580"/>
    <cellStyle name="Normal 3 2 2 2 10" xfId="581"/>
    <cellStyle name="Normal 3 2 2 2 11" xfId="582"/>
    <cellStyle name="Normal 3 2 2 2 12" xfId="583"/>
    <cellStyle name="Normal 3 2 2 2 13" xfId="584"/>
    <cellStyle name="Normal 3 2 2 2 14" xfId="585"/>
    <cellStyle name="Normal 3 2 2 2 15" xfId="586"/>
    <cellStyle name="Normal 3 2 2 2 16" xfId="587"/>
    <cellStyle name="Normal 3 2 2 2 17" xfId="588"/>
    <cellStyle name="Normal 3 2 2 2 18" xfId="589"/>
    <cellStyle name="Normal 3 2 2 2 19" xfId="590"/>
    <cellStyle name="Normal 3 2 2 2 2" xfId="591"/>
    <cellStyle name="Normal 3 2 2 2 20" xfId="592"/>
    <cellStyle name="Normal 3 2 2 2 21" xfId="593"/>
    <cellStyle name="Normal 3 2 2 2 3" xfId="594"/>
    <cellStyle name="Normal 3 2 2 2 4" xfId="595"/>
    <cellStyle name="Normal 3 2 2 2 5" xfId="596"/>
    <cellStyle name="Normal 3 2 2 2 6" xfId="597"/>
    <cellStyle name="Normal 3 2 2 2 7" xfId="598"/>
    <cellStyle name="Normal 3 2 2 2 8" xfId="599"/>
    <cellStyle name="Normal 3 2 2 2 9" xfId="600"/>
    <cellStyle name="Normal 3 2 2 20" xfId="601"/>
    <cellStyle name="Normal 3 2 2 21" xfId="602"/>
    <cellStyle name="Normal 3 2 2 3" xfId="603"/>
    <cellStyle name="Normal 3 2 2 4" xfId="604"/>
    <cellStyle name="Normal 3 2 2 5" xfId="605"/>
    <cellStyle name="Normal 3 2 2 6" xfId="606"/>
    <cellStyle name="Normal 3 2 2 7" xfId="607"/>
    <cellStyle name="Normal 3 2 2 8" xfId="608"/>
    <cellStyle name="Normal 3 2 2 9" xfId="609"/>
    <cellStyle name="Normal 3 2 20" xfId="610"/>
    <cellStyle name="Normal 3 2 21" xfId="611"/>
    <cellStyle name="Normal 3 2 22" xfId="612"/>
    <cellStyle name="Normal 3 2 23" xfId="613"/>
    <cellStyle name="Normal 3 2 24" xfId="614"/>
    <cellStyle name="Normal 3 2 25" xfId="615"/>
    <cellStyle name="Normal 3 2 26" xfId="616"/>
    <cellStyle name="Normal 3 2 27" xfId="617"/>
    <cellStyle name="Normal 3 2 28" xfId="618"/>
    <cellStyle name="Normal 3 2 29" xfId="619"/>
    <cellStyle name="Normal 3 2 3" xfId="620"/>
    <cellStyle name="Normal 3 2 30" xfId="621"/>
    <cellStyle name="Normal 3 2 31" xfId="622"/>
    <cellStyle name="Normal 3 2 32" xfId="623"/>
    <cellStyle name="Normal 3 2 33" xfId="624"/>
    <cellStyle name="Normal 3 2 34" xfId="625"/>
    <cellStyle name="Normal 3 2 35" xfId="626"/>
    <cellStyle name="Normal 3 2 36" xfId="627"/>
    <cellStyle name="Normal 3 2 4" xfId="628"/>
    <cellStyle name="Normal 3 2 5" xfId="629"/>
    <cellStyle name="Normal 3 2 6" xfId="630"/>
    <cellStyle name="Normal 3 2 7" xfId="631"/>
    <cellStyle name="Normal 3 2 8" xfId="632"/>
    <cellStyle name="Normal 3 2 9" xfId="633"/>
    <cellStyle name="Normal 3 3" xfId="634"/>
    <cellStyle name="Normal 3 4" xfId="635"/>
    <cellStyle name="Normal 3 5" xfId="636"/>
    <cellStyle name="Normal 3 6" xfId="637"/>
    <cellStyle name="Normal 3 7" xfId="638"/>
    <cellStyle name="Normal 3 8" xfId="639"/>
    <cellStyle name="Normal 3 9" xfId="640"/>
    <cellStyle name="Normal 4 10" xfId="641"/>
    <cellStyle name="Normal 4 11" xfId="642"/>
    <cellStyle name="Normal 4 12" xfId="643"/>
    <cellStyle name="Normal 4 13" xfId="644"/>
    <cellStyle name="Normal 4 2" xfId="645"/>
    <cellStyle name="Normal 4 3" xfId="646"/>
    <cellStyle name="Normal 4 4" xfId="647"/>
    <cellStyle name="Normal 4 5" xfId="648"/>
    <cellStyle name="Normal 4 6" xfId="649"/>
    <cellStyle name="Normal 4 7" xfId="650"/>
    <cellStyle name="Normal 4 8" xfId="651"/>
    <cellStyle name="Normal 4 9" xfId="652"/>
    <cellStyle name="Normal 58 10" xfId="653"/>
    <cellStyle name="Normal 58 11" xfId="654"/>
    <cellStyle name="Normal 58 12" xfId="655"/>
    <cellStyle name="Normal 58 13" xfId="656"/>
    <cellStyle name="Normal 58 14" xfId="657"/>
    <cellStyle name="Normal 58 15" xfId="658"/>
    <cellStyle name="Normal 58 16" xfId="659"/>
    <cellStyle name="Normal 58 17" xfId="660"/>
    <cellStyle name="Normal 58 18" xfId="661"/>
    <cellStyle name="Normal 58 19" xfId="662"/>
    <cellStyle name="Normal 58 2" xfId="663"/>
    <cellStyle name="Normal 58 20" xfId="664"/>
    <cellStyle name="Normal 58 21" xfId="665"/>
    <cellStyle name="Normal 58 3" xfId="666"/>
    <cellStyle name="Normal 58 4" xfId="667"/>
    <cellStyle name="Normal 58 5" xfId="668"/>
    <cellStyle name="Normal 58 6" xfId="669"/>
    <cellStyle name="Normal 58 7" xfId="670"/>
    <cellStyle name="Normal 58 8" xfId="671"/>
    <cellStyle name="Normal 58 9" xfId="672"/>
    <cellStyle name="Normal 61 10" xfId="673"/>
    <cellStyle name="Normal 61 11" xfId="674"/>
    <cellStyle name="Normal 61 12" xfId="675"/>
    <cellStyle name="Normal 61 13" xfId="676"/>
    <cellStyle name="Normal 61 14" xfId="677"/>
    <cellStyle name="Normal 61 15" xfId="678"/>
    <cellStyle name="Normal 61 16" xfId="679"/>
    <cellStyle name="Normal 61 17" xfId="680"/>
    <cellStyle name="Normal 61 18" xfId="681"/>
    <cellStyle name="Normal 61 19" xfId="682"/>
    <cellStyle name="Normal 61 2" xfId="683"/>
    <cellStyle name="Normal 61 3" xfId="684"/>
    <cellStyle name="Normal 61 4" xfId="685"/>
    <cellStyle name="Normal 61 5" xfId="686"/>
    <cellStyle name="Normal 61 6" xfId="687"/>
    <cellStyle name="Normal 61 7" xfId="688"/>
    <cellStyle name="Normal 61 8" xfId="689"/>
    <cellStyle name="Normal 61 9" xfId="690"/>
    <cellStyle name="Normal 7 10" xfId="691"/>
    <cellStyle name="Normal 7 11" xfId="692"/>
    <cellStyle name="Normal 7 12" xfId="693"/>
    <cellStyle name="Normal 7 13" xfId="694"/>
    <cellStyle name="Normal 7 14" xfId="695"/>
    <cellStyle name="Normal 7 14 10" xfId="696"/>
    <cellStyle name="Normal 7 14 11" xfId="697"/>
    <cellStyle name="Normal 7 14 12" xfId="698"/>
    <cellStyle name="Normal 7 14 13" xfId="699"/>
    <cellStyle name="Normal 7 14 14" xfId="700"/>
    <cellStyle name="Normal 7 14 15" xfId="701"/>
    <cellStyle name="Normal 7 14 16" xfId="702"/>
    <cellStyle name="Normal 7 14 17" xfId="703"/>
    <cellStyle name="Normal 7 14 18" xfId="704"/>
    <cellStyle name="Normal 7 14 19" xfId="705"/>
    <cellStyle name="Normal 7 14 2" xfId="706"/>
    <cellStyle name="Normal 7 14 20" xfId="707"/>
    <cellStyle name="Normal 7 14 21" xfId="708"/>
    <cellStyle name="Normal 7 14 3" xfId="709"/>
    <cellStyle name="Normal 7 14 4" xfId="710"/>
    <cellStyle name="Normal 7 14 5" xfId="711"/>
    <cellStyle name="Normal 7 14 6" xfId="712"/>
    <cellStyle name="Normal 7 14 7" xfId="713"/>
    <cellStyle name="Normal 7 14 8" xfId="714"/>
    <cellStyle name="Normal 7 14 9" xfId="715"/>
    <cellStyle name="Normal 7 15" xfId="716"/>
    <cellStyle name="Normal 7 16" xfId="717"/>
    <cellStyle name="Normal 7 17" xfId="718"/>
    <cellStyle name="Normal 7 18" xfId="719"/>
    <cellStyle name="Normal 7 19" xfId="720"/>
    <cellStyle name="Normal 7 2" xfId="721"/>
    <cellStyle name="Normal 7 20" xfId="722"/>
    <cellStyle name="Normal 7 21" xfId="723"/>
    <cellStyle name="Normal 7 22" xfId="724"/>
    <cellStyle name="Normal 7 23" xfId="725"/>
    <cellStyle name="Normal 7 24" xfId="726"/>
    <cellStyle name="Normal 7 25" xfId="727"/>
    <cellStyle name="Normal 7 26" xfId="728"/>
    <cellStyle name="Normal 7 27" xfId="729"/>
    <cellStyle name="Normal 7 28" xfId="730"/>
    <cellStyle name="Normal 7 29" xfId="731"/>
    <cellStyle name="Normal 7 3" xfId="732"/>
    <cellStyle name="Normal 7 30" xfId="733"/>
    <cellStyle name="Normal 7 31" xfId="734"/>
    <cellStyle name="Normal 7 32" xfId="735"/>
    <cellStyle name="Normal 7 33" xfId="736"/>
    <cellStyle name="Normal 7 34" xfId="737"/>
    <cellStyle name="Normal 7 35" xfId="738"/>
    <cellStyle name="Normal 7 36" xfId="739"/>
    <cellStyle name="Normal 7 37" xfId="740"/>
    <cellStyle name="Normal 7 38" xfId="741"/>
    <cellStyle name="Normal 7 39" xfId="742"/>
    <cellStyle name="Normal 7 4" xfId="743"/>
    <cellStyle name="Normal 7 40" xfId="744"/>
    <cellStyle name="Normal 7 41" xfId="745"/>
    <cellStyle name="Normal 7 42" xfId="746"/>
    <cellStyle name="Normal 7 43" xfId="747"/>
    <cellStyle name="Normal 7 44" xfId="748"/>
    <cellStyle name="Normal 7 45" xfId="749"/>
    <cellStyle name="Normal 7 46" xfId="750"/>
    <cellStyle name="Normal 7 47" xfId="751"/>
    <cellStyle name="Normal 7 5" xfId="752"/>
    <cellStyle name="Normal 7 6" xfId="753"/>
    <cellStyle name="Normal 7 7" xfId="754"/>
    <cellStyle name="Normal 7 8" xfId="755"/>
    <cellStyle name="Normal 7 9" xfId="756"/>
    <cellStyle name="Note" xfId="757"/>
    <cellStyle name="Output" xfId="758"/>
    <cellStyle name="Porcentual" xfId="759" builtinId="5"/>
    <cellStyle name="Porcentual 58" xfId="760"/>
    <cellStyle name="Porcentual 6" xfId="761"/>
    <cellStyle name="Porcentual 6 2" xfId="762"/>
    <cellStyle name="Porcentual 7" xfId="763"/>
    <cellStyle name="Porcentual 7 2" xfId="764"/>
    <cellStyle name="TableStyleLight1" xfId="765"/>
    <cellStyle name="Title" xfId="766"/>
    <cellStyle name="Warning Text" xfId="767"/>
  </cellStyles>
  <dxfs count="15"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1595330739299606E-2"/>
          <c:y val="2.6748971193415641E-2"/>
          <c:w val="0.78988326848249024"/>
          <c:h val="0.44855967078189302"/>
        </c:manualLayout>
      </c:layout>
      <c:barChart>
        <c:barDir val="col"/>
        <c:grouping val="clustered"/>
        <c:ser>
          <c:idx val="1"/>
          <c:order val="0"/>
          <c:tx>
            <c:strRef>
              <c:f>'Criterio de calificacion'!$B$2</c:f>
              <c:strCache>
                <c:ptCount val="1"/>
                <c:pt idx="0">
                  <c:v>PROCESO</c:v>
                </c:pt>
              </c:strCache>
            </c:strRef>
          </c:tx>
          <c:cat>
            <c:strRef>
              <c:f>'Criterio de calificacion'!$B$3:$B$19</c:f>
              <c:strCache>
                <c:ptCount val="17"/>
                <c:pt idx="0">
                  <c:v>PLANEACIÓN ESTRATÉGICA</c:v>
                </c:pt>
                <c:pt idx="1">
                  <c:v>GESTIÓN DE LA INFORMACIÓN Y LA COMUNICACIÓN INSTITUCIONAL</c:v>
                </c:pt>
                <c:pt idx="2">
                  <c:v>INVESTIGACIÓN
EDUCATIVA</c:v>
                </c:pt>
                <c:pt idx="3">
                  <c:v>INNOVACIÓN PEDAGÓGICA</c:v>
                </c:pt>
                <c:pt idx="4">
                  <c:v>SISTEMATIZACIÓN DE EXPERIENCIAS DE LAS Y LOS DOCENTES DEL DISTRITO</c:v>
                </c:pt>
                <c:pt idx="5">
                  <c:v>EVALUACIÓN DE POLÍTICAS PÚBLICAS EDUCATIVAS DISTRITALES</c:v>
                </c:pt>
                <c:pt idx="6">
                  <c:v>GESTIÓN DOCUMENTAL</c:v>
                </c:pt>
                <c:pt idx="7">
                  <c:v>GESTIÓN CONTRACTUAL</c:v>
                </c:pt>
                <c:pt idx="8">
                  <c:v>GESTIÓN JURÍDICA</c:v>
                </c:pt>
                <c:pt idx="9">
                  <c:v>ATENCIÓN AL USUARIO</c:v>
                </c:pt>
                <c:pt idx="10">
                  <c:v>GESTIÓN DE RECURSOS FÍSICOS</c:v>
                </c:pt>
                <c:pt idx="11">
                  <c:v>GESTIÓN TECNOLÓGICA</c:v>
                </c:pt>
                <c:pt idx="12">
                  <c:v>GESTIÓN DEL TALENTO HUMANO</c:v>
                </c:pt>
                <c:pt idx="13">
                  <c:v>GESTIÓN FINANCIERA</c:v>
                </c:pt>
                <c:pt idx="14">
                  <c:v>CONTROL INTERNO DISCIPLINARIO</c:v>
                </c:pt>
                <c:pt idx="15">
                  <c:v>SEGUIMIENTO Y CONTROL</c:v>
                </c:pt>
                <c:pt idx="16">
                  <c:v>EVALUACIÓN DE IMPACTOS</c:v>
                </c:pt>
              </c:strCache>
            </c:strRef>
          </c:cat>
          <c:val>
            <c:numRef>
              <c:f>'Criterio de calificacion'!$B$3:$B$19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0"/>
          <c:order val="1"/>
          <c:tx>
            <c:strRef>
              <c:f>'Criterio de calificacion'!$G$2</c:f>
              <c:strCache>
                <c:ptCount val="1"/>
                <c:pt idx="0">
                  <c:v>Calificación por proceso</c:v>
                </c:pt>
              </c:strCache>
            </c:strRef>
          </c:tx>
          <c:val>
            <c:numRef>
              <c:f>'Criterio de calificacion'!$G$3:$G$19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axId val="163012992"/>
        <c:axId val="163014528"/>
      </c:barChart>
      <c:catAx>
        <c:axId val="163012992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3014528"/>
        <c:crosses val="autoZero"/>
        <c:auto val="1"/>
        <c:lblAlgn val="ctr"/>
        <c:lblOffset val="100"/>
      </c:catAx>
      <c:valAx>
        <c:axId val="16301452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3012992"/>
        <c:crosses val="autoZero"/>
        <c:crossBetween val="between"/>
      </c:valAx>
    </c:plotArea>
    <c:legend>
      <c:legendPos val="r"/>
      <c:legendEntry>
        <c:idx val="0"/>
        <c:delete val="1"/>
      </c:legendEntry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plotArea>
      <c:layout>
        <c:manualLayout>
          <c:layoutTarget val="inner"/>
          <c:xMode val="edge"/>
          <c:yMode val="edge"/>
          <c:x val="3.6111111111111184E-2"/>
          <c:y val="6.4814814814814978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spPr>
              <a:noFill/>
            </c:spPr>
          </c:dPt>
          <c:dPt>
            <c:idx val="4"/>
            <c:spPr>
              <a:noFill/>
            </c:spPr>
          </c:dPt>
          <c:dPt>
            <c:idx val="5"/>
            <c:spPr>
              <a:noFill/>
            </c:spPr>
          </c:dPt>
          <c:dPt>
            <c:idx val="6"/>
            <c:spPr>
              <a:noFill/>
            </c:spPr>
          </c:dPt>
          <c:dPt>
            <c:idx val="7"/>
            <c:spPr>
              <a:noFill/>
            </c:spPr>
          </c:dPt>
          <c:dPt>
            <c:idx val="8"/>
            <c:spPr>
              <a:noFill/>
            </c:spPr>
          </c:dPt>
          <c:dPt>
            <c:idx val="9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1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</c:ser>
        <c:firstSliceAng val="0"/>
        <c:holeSize val="50"/>
      </c:doughnutChart>
      <c:scatterChart>
        <c:scatterStyle val="lineMarker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164815616"/>
        <c:axId val="164817152"/>
      </c:scatterChart>
      <c:valAx>
        <c:axId val="164815616"/>
        <c:scaling>
          <c:orientation val="minMax"/>
          <c:max val="1"/>
          <c:min val="-1"/>
        </c:scaling>
        <c:delete val="1"/>
        <c:axPos val="b"/>
        <c:numFmt formatCode="General" sourceLinked="1"/>
        <c:tickLblPos val="none"/>
        <c:crossAx val="164817152"/>
        <c:crossesAt val="0"/>
        <c:crossBetween val="midCat"/>
      </c:valAx>
      <c:valAx>
        <c:axId val="164817152"/>
        <c:scaling>
          <c:orientation val="minMax"/>
          <c:max val="1"/>
          <c:min val="-1"/>
        </c:scaling>
        <c:delete val="1"/>
        <c:axPos val="l"/>
        <c:numFmt formatCode="General" sourceLinked="1"/>
        <c:tickLblPos val="none"/>
        <c:crossAx val="164815616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plotArea>
      <c:layout>
        <c:manualLayout>
          <c:layoutTarget val="inner"/>
          <c:xMode val="edge"/>
          <c:yMode val="edge"/>
          <c:x val="7.8947495225597561E-2"/>
          <c:y val="0.18181877965455218"/>
          <c:w val="0.64473787767571478"/>
          <c:h val="0.65993482985726359"/>
        </c:manualLayout>
      </c:layout>
      <c:doughnutChart>
        <c:varyColors val="1"/>
        <c:ser>
          <c:idx val="1"/>
          <c:order val="1"/>
          <c:dPt>
            <c:idx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spPr>
              <a:noFill/>
            </c:spPr>
          </c:dPt>
          <c:dPt>
            <c:idx val="4"/>
            <c:spPr>
              <a:noFill/>
            </c:spPr>
          </c:dPt>
          <c:dPt>
            <c:idx val="5"/>
            <c:spPr>
              <a:noFill/>
            </c:spPr>
          </c:dPt>
          <c:dPt>
            <c:idx val="6"/>
            <c:spPr>
              <a:noFill/>
            </c:spPr>
          </c:dPt>
          <c:dPt>
            <c:idx val="7"/>
            <c:spPr>
              <a:noFill/>
            </c:spPr>
          </c:dPt>
          <c:dPt>
            <c:idx val="8"/>
            <c:spPr>
              <a:noFill/>
            </c:spPr>
          </c:dPt>
          <c:dPt>
            <c:idx val="9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1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</c:ser>
        <c:firstSliceAng val="0"/>
        <c:holeSize val="50"/>
      </c:doughnutChart>
      <c:scatterChart>
        <c:scatterStyle val="lineMarker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2017'!$U$5:$V$5</c:f>
            </c:numRef>
          </c:xVal>
          <c:yVal>
            <c:numRef>
              <c:f>'INDICADORES IDEP 2017'!$W$5:$X$5</c:f>
            </c:numRef>
          </c:yVal>
        </c:ser>
        <c:axId val="164779520"/>
        <c:axId val="164781056"/>
      </c:scatterChart>
      <c:valAx>
        <c:axId val="164779520"/>
        <c:scaling>
          <c:orientation val="minMax"/>
          <c:max val="1"/>
          <c:min val="-1"/>
        </c:scaling>
        <c:delete val="1"/>
        <c:axPos val="b"/>
        <c:tickLblPos val="none"/>
        <c:crossAx val="164781056"/>
        <c:crossesAt val="0"/>
        <c:crossBetween val="midCat"/>
      </c:valAx>
      <c:valAx>
        <c:axId val="164781056"/>
        <c:scaling>
          <c:orientation val="minMax"/>
          <c:max val="1"/>
          <c:min val="-1"/>
        </c:scaling>
        <c:delete val="1"/>
        <c:axPos val="l"/>
        <c:tickLblPos val="none"/>
        <c:crossAx val="164779520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plotArea>
      <c:layout>
        <c:manualLayout>
          <c:layoutTarget val="inner"/>
          <c:xMode val="edge"/>
          <c:yMode val="edge"/>
          <c:x val="3.6111111111111198E-2"/>
          <c:y val="6.4814814814815006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spPr>
              <a:noFill/>
            </c:spPr>
          </c:dPt>
          <c:dPt>
            <c:idx val="4"/>
            <c:spPr>
              <a:noFill/>
            </c:spPr>
          </c:dPt>
          <c:dPt>
            <c:idx val="5"/>
            <c:spPr>
              <a:noFill/>
            </c:spPr>
          </c:dPt>
          <c:dPt>
            <c:idx val="6"/>
            <c:spPr>
              <a:noFill/>
            </c:spPr>
          </c:dPt>
          <c:dPt>
            <c:idx val="7"/>
            <c:spPr>
              <a:noFill/>
            </c:spPr>
          </c:dPt>
          <c:dPt>
            <c:idx val="8"/>
            <c:spPr>
              <a:noFill/>
            </c:spPr>
          </c:dPt>
          <c:dPt>
            <c:idx val="9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1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</c:ser>
        <c:firstSliceAng val="0"/>
        <c:holeSize val="50"/>
      </c:doughnutChart>
      <c:scatterChart>
        <c:scatterStyle val="lineMarker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165004032"/>
        <c:axId val="165005568"/>
      </c:scatterChart>
      <c:valAx>
        <c:axId val="165004032"/>
        <c:scaling>
          <c:orientation val="minMax"/>
          <c:max val="1"/>
          <c:min val="-1"/>
        </c:scaling>
        <c:delete val="1"/>
        <c:axPos val="b"/>
        <c:numFmt formatCode="General" sourceLinked="1"/>
        <c:tickLblPos val="none"/>
        <c:crossAx val="165005568"/>
        <c:crossesAt val="0"/>
        <c:crossBetween val="midCat"/>
      </c:valAx>
      <c:valAx>
        <c:axId val="165005568"/>
        <c:scaling>
          <c:orientation val="minMax"/>
          <c:max val="1"/>
          <c:min val="-1"/>
        </c:scaling>
        <c:delete val="1"/>
        <c:axPos val="l"/>
        <c:numFmt formatCode="General" sourceLinked="1"/>
        <c:tickLblPos val="none"/>
        <c:crossAx val="165004032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22</xdr:row>
      <xdr:rowOff>142875</xdr:rowOff>
    </xdr:from>
    <xdr:to>
      <xdr:col>11</xdr:col>
      <xdr:colOff>76200</xdr:colOff>
      <xdr:row>42</xdr:row>
      <xdr:rowOff>85725</xdr:rowOff>
    </xdr:to>
    <xdr:graphicFrame macro="">
      <xdr:nvGraphicFramePr>
        <xdr:cNvPr id="705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6</xdr:row>
      <xdr:rowOff>0</xdr:rowOff>
    </xdr:from>
    <xdr:to>
      <xdr:col>27</xdr:col>
      <xdr:colOff>0</xdr:colOff>
      <xdr:row>6</xdr:row>
      <xdr:rowOff>0</xdr:rowOff>
    </xdr:to>
    <xdr:graphicFrame macro="">
      <xdr:nvGraphicFramePr>
        <xdr:cNvPr id="47595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342900</xdr:colOff>
      <xdr:row>0</xdr:row>
      <xdr:rowOff>66675</xdr:rowOff>
    </xdr:from>
    <xdr:to>
      <xdr:col>1</xdr:col>
      <xdr:colOff>676275</xdr:colOff>
      <xdr:row>0</xdr:row>
      <xdr:rowOff>1076325</xdr:rowOff>
    </xdr:to>
    <xdr:pic>
      <xdr:nvPicPr>
        <xdr:cNvPr id="475955" name="3 Imagen" descr="Logo Alta Definició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1428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142875</xdr:rowOff>
    </xdr:from>
    <xdr:to>
      <xdr:col>3</xdr:col>
      <xdr:colOff>609600</xdr:colOff>
      <xdr:row>25</xdr:row>
      <xdr:rowOff>47625</xdr:rowOff>
    </xdr:to>
    <xdr:graphicFrame macro="">
      <xdr:nvGraphicFramePr>
        <xdr:cNvPr id="50562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25</xdr:row>
      <xdr:rowOff>142875</xdr:rowOff>
    </xdr:from>
    <xdr:to>
      <xdr:col>4</xdr:col>
      <xdr:colOff>342900</xdr:colOff>
      <xdr:row>41</xdr:row>
      <xdr:rowOff>47625</xdr:rowOff>
    </xdr:to>
    <xdr:graphicFrame macro="">
      <xdr:nvGraphicFramePr>
        <xdr:cNvPr id="505628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/../../Documents/SIG/INDICADORES/SISTEMA_INDICADORES_FINAL/SISTEMA%20INDICADORES%20IDEP.xls" TargetMode="External"/><Relationship Id="rId1" Type="http://schemas.openxmlformats.org/officeDocument/2006/relationships/hyperlink" Target="../../../Documents/SIG/INDICADORES/SISTEMA_INDICADORES_FINAL/SISTEMA%20INDICADORES%20IDEP.xls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48"/>
  <sheetViews>
    <sheetView topLeftCell="A40" zoomScaleNormal="100" workbookViewId="0">
      <selection activeCell="E2" sqref="E2"/>
    </sheetView>
  </sheetViews>
  <sheetFormatPr baseColWidth="10" defaultRowHeight="39" customHeight="1"/>
  <cols>
    <col min="1" max="1" width="29.7109375" style="1" customWidth="1"/>
    <col min="2" max="2" width="37.140625" style="1" customWidth="1"/>
    <col min="3" max="4" width="19.140625" style="1" customWidth="1"/>
    <col min="5" max="5" width="15.5703125" style="1" customWidth="1"/>
    <col min="6" max="6" width="14.5703125" style="1" customWidth="1"/>
    <col min="7" max="7" width="11.85546875" style="1" bestFit="1" customWidth="1"/>
    <col min="8" max="8" width="8.7109375" style="1" customWidth="1"/>
    <col min="9" max="10" width="11.42578125" style="1"/>
    <col min="11" max="11" width="34" style="1" bestFit="1" customWidth="1"/>
    <col min="12" max="12" width="0" style="1" hidden="1" customWidth="1"/>
    <col min="13" max="16384" width="11.42578125" style="1"/>
  </cols>
  <sheetData>
    <row r="1" spans="2:6" s="8" customFormat="1" ht="39" customHeight="1">
      <c r="B1" s="17" t="s">
        <v>23</v>
      </c>
      <c r="C1" s="17" t="s">
        <v>5</v>
      </c>
      <c r="D1" s="17"/>
      <c r="E1" s="18" t="s">
        <v>43</v>
      </c>
      <c r="F1" s="17" t="s">
        <v>12</v>
      </c>
    </row>
    <row r="2" spans="2:6" s="8" customFormat="1" ht="39" customHeight="1">
      <c r="B2" s="16" t="s">
        <v>6</v>
      </c>
      <c r="C2" s="17" t="s">
        <v>7</v>
      </c>
      <c r="D2" s="17"/>
      <c r="E2" s="18" t="s">
        <v>44</v>
      </c>
      <c r="F2" s="17" t="s">
        <v>37</v>
      </c>
    </row>
    <row r="3" spans="2:6" s="8" customFormat="1" ht="39" customHeight="1">
      <c r="B3" s="16" t="s">
        <v>8</v>
      </c>
      <c r="C3" s="17" t="s">
        <v>9</v>
      </c>
      <c r="D3" s="17"/>
      <c r="E3" s="18" t="s">
        <v>31</v>
      </c>
      <c r="F3" s="17" t="s">
        <v>38</v>
      </c>
    </row>
    <row r="4" spans="2:6" s="8" customFormat="1" ht="39" customHeight="1">
      <c r="B4" s="16" t="s">
        <v>24</v>
      </c>
      <c r="C4" s="17" t="s">
        <v>10</v>
      </c>
      <c r="D4" s="17"/>
      <c r="E4" s="18" t="s">
        <v>32</v>
      </c>
      <c r="F4" s="17" t="s">
        <v>39</v>
      </c>
    </row>
    <row r="5" spans="2:6" s="8" customFormat="1" ht="39" customHeight="1">
      <c r="B5" s="16" t="s">
        <v>25</v>
      </c>
      <c r="C5" s="17" t="s">
        <v>11</v>
      </c>
      <c r="D5" s="17"/>
      <c r="E5" s="18" t="s">
        <v>45</v>
      </c>
      <c r="F5" s="17" t="s">
        <v>13</v>
      </c>
    </row>
    <row r="6" spans="2:6" s="8" customFormat="1" ht="39" customHeight="1">
      <c r="B6" s="16" t="s">
        <v>26</v>
      </c>
      <c r="C6" s="17" t="s">
        <v>3</v>
      </c>
      <c r="D6" s="17"/>
      <c r="E6" s="18" t="s">
        <v>33</v>
      </c>
      <c r="F6" s="17" t="s">
        <v>14</v>
      </c>
    </row>
    <row r="7" spans="2:6" s="8" customFormat="1" ht="39" customHeight="1">
      <c r="B7" s="16" t="s">
        <v>27</v>
      </c>
      <c r="C7" s="17" t="s">
        <v>53</v>
      </c>
      <c r="D7" s="17"/>
      <c r="E7" s="18" t="s">
        <v>46</v>
      </c>
      <c r="F7" s="17" t="s">
        <v>15</v>
      </c>
    </row>
    <row r="8" spans="2:6" s="8" customFormat="1" ht="39" customHeight="1">
      <c r="B8" s="16" t="s">
        <v>54</v>
      </c>
      <c r="C8" s="17" t="s">
        <v>55</v>
      </c>
      <c r="D8" s="17"/>
      <c r="E8" s="18" t="s">
        <v>34</v>
      </c>
      <c r="F8" s="17" t="s">
        <v>16</v>
      </c>
    </row>
    <row r="9" spans="2:6" s="8" customFormat="1" ht="39" customHeight="1">
      <c r="B9" s="16" t="s">
        <v>28</v>
      </c>
      <c r="C9" s="17" t="s">
        <v>56</v>
      </c>
      <c r="D9" s="17"/>
      <c r="E9" s="18" t="s">
        <v>35</v>
      </c>
      <c r="F9" s="17" t="s">
        <v>40</v>
      </c>
    </row>
    <row r="10" spans="2:6" s="8" customFormat="1" ht="39" customHeight="1">
      <c r="B10" s="16" t="s">
        <v>29</v>
      </c>
      <c r="C10" s="17" t="s">
        <v>57</v>
      </c>
      <c r="D10" s="17"/>
      <c r="E10" s="18" t="s">
        <v>47</v>
      </c>
      <c r="F10" s="17" t="s">
        <v>17</v>
      </c>
    </row>
    <row r="11" spans="2:6" s="8" customFormat="1" ht="39" customHeight="1">
      <c r="B11" s="16" t="s">
        <v>58</v>
      </c>
      <c r="C11" s="17" t="s">
        <v>59</v>
      </c>
      <c r="D11" s="17"/>
      <c r="E11" s="18" t="s">
        <v>36</v>
      </c>
      <c r="F11" s="17" t="s">
        <v>18</v>
      </c>
    </row>
    <row r="12" spans="2:6" s="8" customFormat="1" ht="39" customHeight="1">
      <c r="B12" s="16" t="s">
        <v>30</v>
      </c>
      <c r="C12" s="17" t="s">
        <v>60</v>
      </c>
      <c r="D12" s="17"/>
      <c r="E12" s="18" t="s">
        <v>4</v>
      </c>
      <c r="F12" s="17" t="s">
        <v>41</v>
      </c>
    </row>
    <row r="13" spans="2:6" s="8" customFormat="1" ht="39" customHeight="1">
      <c r="B13" s="16" t="s">
        <v>61</v>
      </c>
      <c r="C13" s="17" t="s">
        <v>62</v>
      </c>
      <c r="D13" s="17"/>
      <c r="E13" s="16"/>
      <c r="F13" s="17" t="s">
        <v>19</v>
      </c>
    </row>
    <row r="14" spans="2:6" s="8" customFormat="1" ht="39" customHeight="1">
      <c r="B14" s="16" t="s">
        <v>63</v>
      </c>
      <c r="C14" s="17" t="s">
        <v>64</v>
      </c>
      <c r="D14" s="17"/>
      <c r="E14" s="16"/>
      <c r="F14" s="17" t="s">
        <v>20</v>
      </c>
    </row>
    <row r="15" spans="2:6" s="8" customFormat="1" ht="39" customHeight="1">
      <c r="B15" s="16" t="s">
        <v>65</v>
      </c>
      <c r="C15" s="17" t="s">
        <v>0</v>
      </c>
      <c r="D15" s="17"/>
      <c r="E15" s="16"/>
      <c r="F15" s="17" t="s">
        <v>21</v>
      </c>
    </row>
    <row r="16" spans="2:6" s="8" customFormat="1" ht="39" customHeight="1">
      <c r="B16" s="16"/>
      <c r="C16" s="17" t="s">
        <v>1</v>
      </c>
      <c r="D16" s="17"/>
      <c r="E16" s="16"/>
      <c r="F16" s="17" t="s">
        <v>42</v>
      </c>
    </row>
    <row r="17" spans="1:14" s="8" customFormat="1" ht="39" customHeight="1">
      <c r="B17" s="16"/>
      <c r="C17" s="16"/>
      <c r="D17" s="16"/>
      <c r="E17" s="16"/>
      <c r="F17" s="17" t="s">
        <v>22</v>
      </c>
    </row>
    <row r="22" spans="1:14" ht="39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4" ht="39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4" s="3" customFormat="1" ht="39" customHeight="1">
      <c r="A24" s="27"/>
      <c r="B24" s="28"/>
      <c r="C24" s="28"/>
      <c r="D24" s="28"/>
      <c r="E24" s="29"/>
      <c r="F24" s="27"/>
      <c r="L24" s="4"/>
      <c r="N24" s="4"/>
    </row>
    <row r="25" spans="1:14" s="3" customFormat="1" ht="39" customHeight="1">
      <c r="A25" s="221"/>
      <c r="B25" s="221"/>
      <c r="C25" s="221"/>
      <c r="D25" s="221"/>
      <c r="E25" s="221"/>
      <c r="F25" s="221"/>
      <c r="L25" s="4"/>
      <c r="N25" s="4"/>
    </row>
    <row r="26" spans="1:14" s="3" customFormat="1" ht="39" customHeight="1">
      <c r="A26" s="221"/>
      <c r="B26" s="221"/>
      <c r="C26" s="221"/>
      <c r="D26" s="221"/>
      <c r="E26" s="221"/>
      <c r="F26" s="221"/>
      <c r="L26" s="4"/>
      <c r="N26" s="4"/>
    </row>
    <row r="27" spans="1:14" s="3" customFormat="1" ht="39" customHeight="1">
      <c r="A27" s="10"/>
      <c r="B27" s="11"/>
      <c r="C27" s="10"/>
      <c r="D27" s="10"/>
      <c r="E27" s="12"/>
      <c r="F27" s="10"/>
      <c r="L27" s="4"/>
      <c r="N27" s="4"/>
    </row>
    <row r="28" spans="1:14" s="3" customFormat="1" ht="39" customHeight="1">
      <c r="A28" s="222" t="s">
        <v>91</v>
      </c>
      <c r="B28" s="222"/>
      <c r="C28" s="222"/>
      <c r="D28" s="222"/>
      <c r="E28" s="222"/>
      <c r="F28" s="222"/>
      <c r="L28" s="4"/>
      <c r="N28" s="4"/>
    </row>
    <row r="29" spans="1:14" s="3" customFormat="1" ht="39" customHeight="1">
      <c r="A29" s="9"/>
      <c r="B29" s="9"/>
      <c r="C29" s="9"/>
      <c r="D29" s="9"/>
      <c r="E29" s="9"/>
      <c r="F29" s="9"/>
      <c r="L29" s="4"/>
      <c r="N29" s="4"/>
    </row>
    <row r="30" spans="1:14" ht="39" customHeight="1" thickBot="1">
      <c r="B30" s="2"/>
      <c r="C30" s="2"/>
      <c r="D30" s="2"/>
      <c r="E30" s="2"/>
      <c r="F30" s="2"/>
      <c r="G30" s="2"/>
      <c r="H30" s="2"/>
      <c r="I30" s="2"/>
    </row>
    <row r="31" spans="1:14" s="7" customFormat="1" ht="39" customHeight="1" thickBot="1">
      <c r="A31" s="34" t="s">
        <v>92</v>
      </c>
      <c r="B31" s="35" t="s">
        <v>2</v>
      </c>
      <c r="C31" s="30" t="s">
        <v>51</v>
      </c>
      <c r="D31" s="30" t="s">
        <v>66</v>
      </c>
      <c r="E31" s="36" t="s">
        <v>49</v>
      </c>
      <c r="F31" s="35" t="s">
        <v>50</v>
      </c>
      <c r="G31" s="2"/>
      <c r="H31" s="21"/>
      <c r="I31" s="2"/>
      <c r="J31" s="2"/>
      <c r="K31" s="2"/>
      <c r="L31" s="2"/>
    </row>
    <row r="32" spans="1:14" ht="39" customHeight="1" thickBot="1">
      <c r="A32" s="223" t="s">
        <v>87</v>
      </c>
      <c r="B32" s="39" t="s">
        <v>70</v>
      </c>
      <c r="C32" s="25" t="e">
        <f>COUNTIF(#REF!,B32)</f>
        <v>#REF!</v>
      </c>
      <c r="D32" s="25" t="e">
        <f>SUMIF(#REF!,'Semaforo proceso'!B32,#REF!)</f>
        <v>#REF!</v>
      </c>
      <c r="E32" s="32" t="e">
        <f>SUMIF(#REF!,B32,#REF!)</f>
        <v>#REF!</v>
      </c>
      <c r="F32" s="24" t="e">
        <f>IF(D32=0,0,E32/D32)</f>
        <v>#REF!</v>
      </c>
      <c r="G32" s="2"/>
      <c r="H32" s="2"/>
      <c r="I32" s="2"/>
      <c r="J32" s="21"/>
      <c r="K32" s="2"/>
      <c r="L32" s="2"/>
    </row>
    <row r="33" spans="1:12" ht="39" customHeight="1" thickBot="1">
      <c r="A33" s="224"/>
      <c r="B33" s="39" t="s">
        <v>71</v>
      </c>
      <c r="C33" s="25" t="e">
        <f>COUNTIF(#REF!,B33)</f>
        <v>#REF!</v>
      </c>
      <c r="D33" s="14" t="e">
        <f>SUMIF(#REF!,'Semaforo proceso'!B33,#REF!)</f>
        <v>#REF!</v>
      </c>
      <c r="E33" s="33" t="e">
        <f>SUMIF(#REF!,B33,#REF!)</f>
        <v>#REF!</v>
      </c>
      <c r="F33" s="24" t="e">
        <f t="shared" ref="F33:F46" si="0">IF(D33=0,0,E33/D33)</f>
        <v>#REF!</v>
      </c>
      <c r="G33" s="22"/>
      <c r="H33" s="2"/>
      <c r="I33" s="21"/>
      <c r="J33" s="2"/>
      <c r="K33" s="2"/>
      <c r="L33" s="2"/>
    </row>
    <row r="34" spans="1:12" ht="39" customHeight="1" thickBot="1">
      <c r="A34" s="220" t="s">
        <v>88</v>
      </c>
      <c r="B34" s="39" t="s">
        <v>72</v>
      </c>
      <c r="C34" s="25" t="e">
        <f>COUNTIF(#REF!,B34)</f>
        <v>#REF!</v>
      </c>
      <c r="D34" s="25" t="e">
        <f>SUMIF(#REF!,'Semaforo proceso'!B34,#REF!)</f>
        <v>#REF!</v>
      </c>
      <c r="E34" s="32" t="e">
        <f>SUMIF(#REF!,B34,#REF!)</f>
        <v>#REF!</v>
      </c>
      <c r="F34" s="15" t="e">
        <f t="shared" si="0"/>
        <v>#REF!</v>
      </c>
      <c r="G34" s="20"/>
      <c r="H34" s="2"/>
      <c r="I34" s="2"/>
      <c r="J34" s="2"/>
      <c r="K34" s="2"/>
      <c r="L34" s="2"/>
    </row>
    <row r="35" spans="1:12" ht="39" customHeight="1" thickBot="1">
      <c r="A35" s="220"/>
      <c r="B35" s="39" t="s">
        <v>73</v>
      </c>
      <c r="C35" s="25" t="e">
        <f>COUNTIF(#REF!,B35)</f>
        <v>#REF!</v>
      </c>
      <c r="D35" s="13" t="e">
        <f>SUMIF(#REF!,'Semaforo proceso'!B35,#REF!)</f>
        <v>#REF!</v>
      </c>
      <c r="E35" s="31" t="e">
        <f>SUMIF(#REF!,B35,#REF!)</f>
        <v>#REF!</v>
      </c>
      <c r="F35" s="23" t="e">
        <f t="shared" si="0"/>
        <v>#REF!</v>
      </c>
      <c r="G35" s="20"/>
      <c r="H35" s="2"/>
      <c r="I35" s="2"/>
      <c r="J35" s="2"/>
      <c r="K35" s="2"/>
      <c r="L35" s="2"/>
    </row>
    <row r="36" spans="1:12" ht="39" customHeight="1" thickBot="1">
      <c r="A36" s="220"/>
      <c r="B36" s="39" t="s">
        <v>74</v>
      </c>
      <c r="C36" s="25" t="e">
        <f>COUNTIF(#REF!,B36)</f>
        <v>#REF!</v>
      </c>
      <c r="D36" s="13" t="e">
        <f>SUMIF(#REF!,'Semaforo proceso'!B36,#REF!)</f>
        <v>#REF!</v>
      </c>
      <c r="E36" s="31" t="e">
        <f>SUMIF(#REF!,B36,#REF!)</f>
        <v>#REF!</v>
      </c>
      <c r="F36" s="23" t="e">
        <f t="shared" si="0"/>
        <v>#REF!</v>
      </c>
      <c r="G36" s="20"/>
      <c r="H36" s="2"/>
      <c r="I36" s="2"/>
      <c r="J36" s="2"/>
      <c r="K36" s="2"/>
      <c r="L36" s="2"/>
    </row>
    <row r="37" spans="1:12" ht="39" customHeight="1" thickBot="1">
      <c r="A37" s="220"/>
      <c r="B37" s="39" t="s">
        <v>75</v>
      </c>
      <c r="C37" s="25" t="e">
        <f>COUNTIF(#REF!,B37)</f>
        <v>#REF!</v>
      </c>
      <c r="D37" s="13" t="e">
        <f>SUMIF(#REF!,'Semaforo proceso'!B37,#REF!)</f>
        <v>#REF!</v>
      </c>
      <c r="E37" s="31" t="e">
        <f>SUMIF(#REF!,B37,#REF!)</f>
        <v>#REF!</v>
      </c>
      <c r="F37" s="23" t="e">
        <f t="shared" si="0"/>
        <v>#REF!</v>
      </c>
      <c r="G37" s="20"/>
      <c r="H37" s="2"/>
      <c r="I37" s="2"/>
      <c r="J37" s="2"/>
      <c r="K37" s="2"/>
      <c r="L37" s="2"/>
    </row>
    <row r="38" spans="1:12" ht="39" customHeight="1" thickBot="1">
      <c r="A38" s="220" t="s">
        <v>89</v>
      </c>
      <c r="B38" s="39" t="s">
        <v>76</v>
      </c>
      <c r="C38" s="25" t="e">
        <f>COUNTIF(#REF!,B38)</f>
        <v>#REF!</v>
      </c>
      <c r="D38" s="14" t="e">
        <f>SUMIF(#REF!,'Semaforo proceso'!B38,#REF!)</f>
        <v>#REF!</v>
      </c>
      <c r="E38" s="33" t="e">
        <f>SUMIF(#REF!,B38,#REF!)</f>
        <v>#REF!</v>
      </c>
      <c r="F38" s="24" t="e">
        <f t="shared" si="0"/>
        <v>#REF!</v>
      </c>
      <c r="G38" s="20"/>
      <c r="H38" s="2"/>
      <c r="I38" s="2"/>
      <c r="J38" s="2"/>
      <c r="K38" s="2"/>
      <c r="L38" s="2"/>
    </row>
    <row r="39" spans="1:12" ht="39" customHeight="1" thickBot="1">
      <c r="A39" s="220"/>
      <c r="B39" s="39" t="s">
        <v>77</v>
      </c>
      <c r="C39" s="25" t="e">
        <f>COUNTIF(#REF!,B39)</f>
        <v>#REF!</v>
      </c>
      <c r="D39" s="25" t="e">
        <f>SUMIF(#REF!,'Semaforo proceso'!B39,#REF!)</f>
        <v>#REF!</v>
      </c>
      <c r="E39" s="32" t="e">
        <f>SUMIF(#REF!,B39,#REF!)</f>
        <v>#REF!</v>
      </c>
      <c r="F39" s="15" t="e">
        <f t="shared" si="0"/>
        <v>#REF!</v>
      </c>
      <c r="G39" s="20"/>
      <c r="H39" s="2"/>
      <c r="I39" s="2"/>
      <c r="J39" s="2"/>
      <c r="K39" s="2"/>
      <c r="L39" s="2"/>
    </row>
    <row r="40" spans="1:12" ht="39" customHeight="1" thickBot="1">
      <c r="A40" s="220"/>
      <c r="B40" s="39" t="s">
        <v>78</v>
      </c>
      <c r="C40" s="25" t="e">
        <f>COUNTIF(#REF!,B40)</f>
        <v>#REF!</v>
      </c>
      <c r="D40" s="13" t="e">
        <f>SUMIF(#REF!,'Semaforo proceso'!B40,#REF!)</f>
        <v>#REF!</v>
      </c>
      <c r="E40" s="31" t="e">
        <f>SUMIF(#REF!,B40,#REF!)</f>
        <v>#REF!</v>
      </c>
      <c r="F40" s="23" t="e">
        <f t="shared" si="0"/>
        <v>#REF!</v>
      </c>
      <c r="G40" s="20"/>
      <c r="H40" s="2"/>
      <c r="I40" s="2"/>
      <c r="J40" s="2"/>
      <c r="K40" s="2"/>
      <c r="L40" s="2"/>
    </row>
    <row r="41" spans="1:12" ht="39" customHeight="1" thickBot="1">
      <c r="A41" s="220"/>
      <c r="B41" s="39" t="s">
        <v>79</v>
      </c>
      <c r="C41" s="25" t="e">
        <f>COUNTIF(#REF!,B41)</f>
        <v>#REF!</v>
      </c>
      <c r="D41" s="13" t="e">
        <f>SUMIF(#REF!,'Semaforo proceso'!B41,#REF!)</f>
        <v>#REF!</v>
      </c>
      <c r="E41" s="31" t="e">
        <f>SUMIF(#REF!,B41,#REF!)</f>
        <v>#REF!</v>
      </c>
      <c r="F41" s="26" t="e">
        <f t="shared" si="0"/>
        <v>#REF!</v>
      </c>
      <c r="G41" s="20"/>
      <c r="H41" s="2"/>
      <c r="I41" s="2"/>
      <c r="J41" s="2"/>
      <c r="K41" s="2"/>
      <c r="L41" s="2"/>
    </row>
    <row r="42" spans="1:12" ht="39" customHeight="1" thickBot="1">
      <c r="A42" s="220"/>
      <c r="B42" s="39" t="s">
        <v>80</v>
      </c>
      <c r="C42" s="25" t="e">
        <f>COUNTIF(#REF!,B42)</f>
        <v>#REF!</v>
      </c>
      <c r="D42" s="13" t="e">
        <f>SUMIF(#REF!,'Semaforo proceso'!B42,#REF!)</f>
        <v>#REF!</v>
      </c>
      <c r="E42" s="31" t="e">
        <f>SUMIF(#REF!,B42,#REF!)</f>
        <v>#REF!</v>
      </c>
      <c r="F42" s="23" t="e">
        <f t="shared" si="0"/>
        <v>#REF!</v>
      </c>
      <c r="G42" s="20"/>
      <c r="H42" s="2"/>
      <c r="I42" s="2"/>
      <c r="J42" s="2"/>
      <c r="K42" s="2"/>
      <c r="L42" s="2"/>
    </row>
    <row r="43" spans="1:12" ht="39" customHeight="1" thickBot="1">
      <c r="A43" s="220"/>
      <c r="B43" s="39" t="s">
        <v>81</v>
      </c>
      <c r="C43" s="25" t="e">
        <f>COUNTIF(#REF!,B43)</f>
        <v>#REF!</v>
      </c>
      <c r="D43" s="13" t="e">
        <f>SUMIF(#REF!,'Semaforo proceso'!B43,#REF!)</f>
        <v>#REF!</v>
      </c>
      <c r="E43" s="31" t="e">
        <f>SUMIF(#REF!,B43,#REF!)</f>
        <v>#REF!</v>
      </c>
      <c r="F43" s="23" t="e">
        <f t="shared" si="0"/>
        <v>#REF!</v>
      </c>
      <c r="G43" s="20"/>
      <c r="H43" s="2"/>
      <c r="I43" s="2"/>
      <c r="J43" s="2"/>
      <c r="K43" s="2"/>
      <c r="L43" s="2"/>
    </row>
    <row r="44" spans="1:12" ht="39" customHeight="1" thickBot="1">
      <c r="A44" s="220"/>
      <c r="B44" s="39" t="s">
        <v>82</v>
      </c>
      <c r="C44" s="25" t="e">
        <f>COUNTIF(#REF!,B44)</f>
        <v>#REF!</v>
      </c>
      <c r="D44" s="14" t="e">
        <f>SUMIF(#REF!,'Semaforo proceso'!B44,#REF!)</f>
        <v>#REF!</v>
      </c>
      <c r="E44" s="33" t="e">
        <f>SUMIF(#REF!,B44,#REF!)</f>
        <v>#REF!</v>
      </c>
      <c r="F44" s="24" t="e">
        <f t="shared" si="0"/>
        <v>#REF!</v>
      </c>
      <c r="G44" s="20"/>
      <c r="H44" s="2"/>
      <c r="I44" s="2"/>
      <c r="J44" s="2"/>
      <c r="K44" s="2"/>
      <c r="L44" s="2"/>
    </row>
    <row r="45" spans="1:12" ht="39" customHeight="1" thickBot="1">
      <c r="A45" s="220"/>
      <c r="B45" s="39" t="s">
        <v>83</v>
      </c>
      <c r="C45" s="25" t="e">
        <f>COUNTIF(#REF!,B45)</f>
        <v>#REF!</v>
      </c>
      <c r="D45" s="25" t="e">
        <f>SUMIF(#REF!,'Semaforo proceso'!B45,#REF!)</f>
        <v>#REF!</v>
      </c>
      <c r="E45" s="32" t="e">
        <f>SUMIF(#REF!,B45,#REF!)</f>
        <v>#REF!</v>
      </c>
      <c r="F45" s="24" t="e">
        <f t="shared" si="0"/>
        <v>#REF!</v>
      </c>
      <c r="G45" s="22"/>
      <c r="H45" s="2"/>
      <c r="I45" s="2"/>
      <c r="J45" s="2"/>
      <c r="K45" s="2"/>
      <c r="L45" s="2"/>
    </row>
    <row r="46" spans="1:12" ht="39" customHeight="1" thickBot="1">
      <c r="A46" s="220"/>
      <c r="B46" s="39" t="s">
        <v>84</v>
      </c>
      <c r="C46" s="25" t="e">
        <f>COUNTIF(#REF!,B46)</f>
        <v>#REF!</v>
      </c>
      <c r="D46" s="14" t="e">
        <f>SUMIF(#REF!,'Semaforo proceso'!B46,#REF!)</f>
        <v>#REF!</v>
      </c>
      <c r="E46" s="33" t="e">
        <f>SUMIF(#REF!,B46,#REF!)</f>
        <v>#REF!</v>
      </c>
      <c r="F46" s="24" t="e">
        <f t="shared" si="0"/>
        <v>#REF!</v>
      </c>
      <c r="G46" s="2"/>
      <c r="H46" s="2"/>
      <c r="I46" s="2"/>
      <c r="J46" s="2"/>
      <c r="K46" s="2"/>
      <c r="L46" s="2"/>
    </row>
    <row r="47" spans="1:12" ht="39" customHeight="1" thickBot="1">
      <c r="A47" s="220" t="s">
        <v>90</v>
      </c>
      <c r="B47" s="39" t="s">
        <v>85</v>
      </c>
      <c r="C47" s="25" t="e">
        <f>COUNTIF(#REF!,B47)</f>
        <v>#REF!</v>
      </c>
      <c r="D47" s="14" t="e">
        <f>SUMIF(#REF!,'Semaforo proceso'!B47,#REF!)</f>
        <v>#REF!</v>
      </c>
      <c r="E47" s="33" t="e">
        <f>SUMIF(#REF!,B47,#REF!)</f>
        <v>#REF!</v>
      </c>
      <c r="F47" s="24" t="e">
        <f>IF(D47=0,0,E47/D47)</f>
        <v>#REF!</v>
      </c>
      <c r="G47" s="2"/>
      <c r="H47" s="2"/>
      <c r="I47" s="2"/>
      <c r="J47" s="2"/>
      <c r="K47" s="2"/>
      <c r="L47" s="2"/>
    </row>
    <row r="48" spans="1:12" ht="39" customHeight="1" thickBot="1">
      <c r="A48" s="220"/>
      <c r="B48" s="39" t="s">
        <v>86</v>
      </c>
      <c r="C48" s="25" t="e">
        <f>COUNTIF(#REF!,B48)</f>
        <v>#REF!</v>
      </c>
      <c r="D48" s="14" t="e">
        <f>SUMIF(#REF!,'Semaforo proceso'!B48,#REF!)</f>
        <v>#REF!</v>
      </c>
      <c r="E48" s="33" t="e">
        <f>SUMIF(#REF!,B48,#REF!)</f>
        <v>#REF!</v>
      </c>
      <c r="F48" s="24" t="e">
        <f>IF(D48=0,0,E48/D48)</f>
        <v>#REF!</v>
      </c>
      <c r="G48" s="2"/>
      <c r="H48" s="2"/>
    </row>
  </sheetData>
  <mergeCells count="7">
    <mergeCell ref="A47:A48"/>
    <mergeCell ref="A25:F25"/>
    <mergeCell ref="A26:F26"/>
    <mergeCell ref="A28:F28"/>
    <mergeCell ref="A32:A33"/>
    <mergeCell ref="A34:A37"/>
    <mergeCell ref="A38:A46"/>
  </mergeCells>
  <phoneticPr fontId="2" type="noConversion"/>
  <conditionalFormatting sqref="F33:F44 F46">
    <cfRule type="cellIs" dxfId="14" priority="94" stopIfTrue="1" operator="lessThan">
      <formula>0.55</formula>
    </cfRule>
    <cfRule type="cellIs" dxfId="13" priority="95" stopIfTrue="1" operator="between">
      <formula>0.55</formula>
      <formula>0.7</formula>
    </cfRule>
    <cfRule type="cellIs" dxfId="12" priority="96" stopIfTrue="1" operator="greaterThan">
      <formula>0.7</formula>
    </cfRule>
  </conditionalFormatting>
  <conditionalFormatting sqref="F47:F48">
    <cfRule type="cellIs" dxfId="11" priority="7" stopIfTrue="1" operator="lessThan">
      <formula>0.55</formula>
    </cfRule>
    <cfRule type="cellIs" dxfId="10" priority="8" stopIfTrue="1" operator="between">
      <formula>0.55</formula>
      <formula>0.7</formula>
    </cfRule>
    <cfRule type="cellIs" dxfId="9" priority="9" stopIfTrue="1" operator="greaterThan">
      <formula>0.7</formula>
    </cfRule>
  </conditionalFormatting>
  <conditionalFormatting sqref="F32">
    <cfRule type="cellIs" dxfId="8" priority="4" stopIfTrue="1" operator="lessThan">
      <formula>0.55</formula>
    </cfRule>
    <cfRule type="cellIs" dxfId="7" priority="5" stopIfTrue="1" operator="between">
      <formula>0.55</formula>
      <formula>0.7</formula>
    </cfRule>
    <cfRule type="cellIs" dxfId="6" priority="6" stopIfTrue="1" operator="greaterThan">
      <formula>0.7</formula>
    </cfRule>
  </conditionalFormatting>
  <conditionalFormatting sqref="F45">
    <cfRule type="cellIs" dxfId="5" priority="1" stopIfTrue="1" operator="lessThan">
      <formula>0.55</formula>
    </cfRule>
    <cfRule type="cellIs" dxfId="4" priority="2" stopIfTrue="1" operator="between">
      <formula>0.55</formula>
      <formula>0.7</formula>
    </cfRule>
    <cfRule type="cellIs" dxfId="3" priority="3" stopIfTrue="1" operator="greaterThan">
      <formula>0.7</formula>
    </cfRule>
  </conditionalFormatting>
  <dataValidations count="2">
    <dataValidation type="list" allowBlank="1" showDropDown="1" showInputMessage="1" showErrorMessage="1" sqref="B46:B48">
      <formula1>$B$1:$B$15</formula1>
    </dataValidation>
    <dataValidation type="list" allowBlank="1" showDropDown="1" showInputMessage="1" showErrorMessage="1" sqref="B32:B45">
      <formula1>$B$1:$B$15</formula1>
    </dataValidation>
  </dataValidations>
  <printOptions horizontalCentered="1" verticalCentered="1"/>
  <pageMargins left="0.74803149606299213" right="0.74803149606299213" top="0.32" bottom="0.37" header="0" footer="0"/>
  <pageSetup scale="90" orientation="landscape" horizontalDpi="200" verticalDpi="200" r:id="rId1"/>
  <headerFooter alignWithMargins="0">
    <oddFooter>&amp;RCorte Abril 2009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D20"/>
  <sheetViews>
    <sheetView topLeftCell="A10" workbookViewId="0">
      <selection activeCell="A10" sqref="A10"/>
    </sheetView>
  </sheetViews>
  <sheetFormatPr baseColWidth="10" defaultRowHeight="12.75"/>
  <cols>
    <col min="1" max="2" width="46.28515625" customWidth="1"/>
    <col min="4" max="4" width="25.7109375" customWidth="1"/>
  </cols>
  <sheetData>
    <row r="1" spans="1:4" ht="13.5" thickBot="1"/>
    <row r="2" spans="1:4" s="38" customFormat="1" ht="34.5" customHeight="1" thickBot="1">
      <c r="A2" s="37" t="s">
        <v>68</v>
      </c>
      <c r="B2" s="37" t="s">
        <v>69</v>
      </c>
      <c r="D2" s="38" t="s">
        <v>93</v>
      </c>
    </row>
    <row r="3" spans="1:4" s="38" customFormat="1" ht="34.5" customHeight="1" thickBot="1">
      <c r="A3" s="39" t="s">
        <v>70</v>
      </c>
      <c r="B3" s="40">
        <v>0.05</v>
      </c>
      <c r="D3" s="38" t="s">
        <v>94</v>
      </c>
    </row>
    <row r="4" spans="1:4" s="38" customFormat="1" ht="34.5" customHeight="1" thickBot="1">
      <c r="A4" s="39" t="s">
        <v>71</v>
      </c>
      <c r="B4" s="40">
        <v>0.05</v>
      </c>
      <c r="C4" s="38">
        <f>B4+B3</f>
        <v>0.1</v>
      </c>
    </row>
    <row r="5" spans="1:4" s="38" customFormat="1" ht="34.5" customHeight="1" thickBot="1">
      <c r="A5" s="39" t="s">
        <v>72</v>
      </c>
      <c r="B5" s="40">
        <v>0.1</v>
      </c>
    </row>
    <row r="6" spans="1:4" s="38" customFormat="1" ht="34.5" customHeight="1" thickBot="1">
      <c r="A6" s="39" t="s">
        <v>73</v>
      </c>
      <c r="B6" s="40">
        <v>0.1</v>
      </c>
      <c r="C6" s="38">
        <f>B6+B5</f>
        <v>0.2</v>
      </c>
    </row>
    <row r="7" spans="1:4" s="38" customFormat="1" ht="34.5" customHeight="1" thickBot="1">
      <c r="A7" s="39" t="s">
        <v>74</v>
      </c>
      <c r="B7" s="40">
        <v>0.1</v>
      </c>
    </row>
    <row r="8" spans="1:4" s="38" customFormat="1" ht="34.5" customHeight="1" thickBot="1">
      <c r="A8" s="39" t="s">
        <v>75</v>
      </c>
      <c r="B8" s="40">
        <v>0.1</v>
      </c>
      <c r="C8" s="38">
        <f>B8+B7</f>
        <v>0.2</v>
      </c>
    </row>
    <row r="9" spans="1:4" s="38" customFormat="1" ht="34.5" customHeight="1" thickBot="1">
      <c r="A9" s="39" t="s">
        <v>76</v>
      </c>
      <c r="B9" s="41">
        <v>4.4999999999999998E-2</v>
      </c>
      <c r="C9" s="42">
        <f>B9+B10+B11+B12+B13+B14+B15+B16+B17</f>
        <v>0.40499999999999992</v>
      </c>
    </row>
    <row r="10" spans="1:4" s="38" customFormat="1" ht="34.5" customHeight="1" thickBot="1">
      <c r="A10" s="39" t="s">
        <v>77</v>
      </c>
      <c r="B10" s="41">
        <v>4.4999999999999998E-2</v>
      </c>
    </row>
    <row r="11" spans="1:4" s="38" customFormat="1" ht="34.5" customHeight="1" thickBot="1">
      <c r="A11" s="39" t="s">
        <v>78</v>
      </c>
      <c r="B11" s="41">
        <v>4.4999999999999998E-2</v>
      </c>
    </row>
    <row r="12" spans="1:4" s="38" customFormat="1" ht="34.5" customHeight="1" thickBot="1">
      <c r="A12" s="39" t="s">
        <v>79</v>
      </c>
      <c r="B12" s="41">
        <v>4.4999999999999998E-2</v>
      </c>
    </row>
    <row r="13" spans="1:4" s="38" customFormat="1" ht="34.5" customHeight="1" thickBot="1">
      <c r="A13" s="39" t="s">
        <v>80</v>
      </c>
      <c r="B13" s="41">
        <v>4.4999999999999998E-2</v>
      </c>
    </row>
    <row r="14" spans="1:4" s="38" customFormat="1" ht="34.5" customHeight="1" thickBot="1">
      <c r="A14" s="39" t="s">
        <v>81</v>
      </c>
      <c r="B14" s="41">
        <v>4.4999999999999998E-2</v>
      </c>
    </row>
    <row r="15" spans="1:4" s="38" customFormat="1" ht="34.5" customHeight="1" thickBot="1">
      <c r="A15" s="39" t="s">
        <v>82</v>
      </c>
      <c r="B15" s="41">
        <v>4.4999999999999998E-2</v>
      </c>
    </row>
    <row r="16" spans="1:4" s="38" customFormat="1" ht="34.5" customHeight="1" thickBot="1">
      <c r="A16" s="39" t="s">
        <v>83</v>
      </c>
      <c r="B16" s="41">
        <v>4.4999999999999998E-2</v>
      </c>
    </row>
    <row r="17" spans="1:3" s="38" customFormat="1" ht="34.5" customHeight="1" thickBot="1">
      <c r="A17" s="39" t="s">
        <v>84</v>
      </c>
      <c r="B17" s="41">
        <v>4.4999999999999998E-2</v>
      </c>
    </row>
    <row r="18" spans="1:3" s="38" customFormat="1" ht="34.5" customHeight="1" thickBot="1">
      <c r="A18" s="39" t="s">
        <v>85</v>
      </c>
      <c r="B18" s="41">
        <v>4.4999999999999998E-2</v>
      </c>
      <c r="C18" s="42">
        <f>B18+B19</f>
        <v>0.09</v>
      </c>
    </row>
    <row r="19" spans="1:3" s="38" customFormat="1" ht="34.5" customHeight="1" thickBot="1">
      <c r="A19" s="39" t="s">
        <v>86</v>
      </c>
      <c r="B19" s="41">
        <v>4.4999999999999998E-2</v>
      </c>
    </row>
    <row r="20" spans="1:3" ht="12.75" customHeight="1" thickBot="1">
      <c r="A20" s="225">
        <f>SUM(B3:B19)</f>
        <v>0.99500000000000044</v>
      </c>
      <c r="B20" s="226"/>
    </row>
  </sheetData>
  <mergeCells count="1">
    <mergeCell ref="A20:B20"/>
  </mergeCells>
  <phoneticPr fontId="3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S39"/>
  <sheetViews>
    <sheetView workbookViewId="0">
      <selection activeCell="H3" sqref="H3:H19"/>
    </sheetView>
  </sheetViews>
  <sheetFormatPr baseColWidth="10" defaultColWidth="11.42578125" defaultRowHeight="12.75"/>
  <cols>
    <col min="2" max="2" width="34.140625" style="44" customWidth="1"/>
    <col min="3" max="4" width="11.42578125" customWidth="1"/>
    <col min="7" max="7" width="13.42578125" customWidth="1"/>
    <col min="8" max="8" width="13.140625" customWidth="1"/>
    <col min="9" max="9" width="53.5703125" customWidth="1"/>
  </cols>
  <sheetData>
    <row r="1" spans="1:19" ht="39" customHeight="1" thickBot="1">
      <c r="A1" s="5"/>
      <c r="B1" s="230" t="s">
        <v>98</v>
      </c>
      <c r="C1" s="231"/>
      <c r="D1" s="231"/>
      <c r="E1" s="231"/>
      <c r="F1" s="231"/>
      <c r="G1" s="231"/>
      <c r="H1" s="232"/>
      <c r="I1" s="5"/>
      <c r="J1" s="5"/>
      <c r="K1" s="5"/>
      <c r="L1" s="5"/>
      <c r="M1" s="5"/>
      <c r="N1" s="5"/>
    </row>
    <row r="2" spans="1:19" ht="59.25" customHeight="1" thickBot="1">
      <c r="A2" s="5"/>
      <c r="B2" s="19" t="s">
        <v>68</v>
      </c>
      <c r="C2" s="19" t="s">
        <v>66</v>
      </c>
      <c r="D2" s="19" t="s">
        <v>97</v>
      </c>
      <c r="E2" s="19" t="s">
        <v>95</v>
      </c>
      <c r="F2" s="19" t="s">
        <v>52</v>
      </c>
      <c r="G2" s="19" t="s">
        <v>99</v>
      </c>
      <c r="H2" s="19" t="s">
        <v>67</v>
      </c>
      <c r="I2" s="5"/>
      <c r="J2" s="5"/>
      <c r="K2" s="5"/>
      <c r="L2" s="5"/>
      <c r="M2" s="5"/>
      <c r="N2" s="5"/>
      <c r="S2" s="39" t="s">
        <v>70</v>
      </c>
    </row>
    <row r="3" spans="1:19" s="52" customFormat="1" ht="36" customHeight="1" thickBot="1">
      <c r="A3" s="49"/>
      <c r="B3" s="45" t="s">
        <v>70</v>
      </c>
      <c r="C3" s="59" t="e">
        <f>SUMIF(#REF!,'Criterio de calificacion'!B3,#REF!)</f>
        <v>#REF!</v>
      </c>
      <c r="D3" s="60" t="e">
        <f>SUMIF(#REF!,B3,#REF!)</f>
        <v>#REF!</v>
      </c>
      <c r="E3" s="50" t="e">
        <f>IF(C3=0,0,D3/C3)</f>
        <v>#REF!</v>
      </c>
      <c r="F3" s="60">
        <f>PESOS_PORCENTUALES!B3</f>
        <v>0.05</v>
      </c>
      <c r="G3" s="51" t="e">
        <f>+E3*F3</f>
        <v>#REF!</v>
      </c>
      <c r="H3" s="227" t="e">
        <f>SUM(G3:G19)</f>
        <v>#REF!</v>
      </c>
      <c r="I3" s="49"/>
      <c r="J3" s="49"/>
      <c r="K3" s="49"/>
      <c r="L3" s="49"/>
      <c r="M3" s="49"/>
      <c r="N3" s="49"/>
      <c r="S3" s="53" t="s">
        <v>71</v>
      </c>
    </row>
    <row r="4" spans="1:19" s="52" customFormat="1" ht="36" customHeight="1" thickBot="1">
      <c r="A4" s="49"/>
      <c r="B4" s="45" t="s">
        <v>71</v>
      </c>
      <c r="C4" s="59" t="e">
        <f>SUMIF(#REF!,'Criterio de calificacion'!B4,#REF!)</f>
        <v>#REF!</v>
      </c>
      <c r="D4" s="60" t="e">
        <f>SUMIF(#REF!,B4,#REF!)</f>
        <v>#REF!</v>
      </c>
      <c r="E4" s="54" t="e">
        <f t="shared" ref="E4:E19" si="0">IF(C4=0,0,D4/C4)</f>
        <v>#REF!</v>
      </c>
      <c r="F4" s="61">
        <f>PESOS_PORCENTUALES!B4</f>
        <v>0.05</v>
      </c>
      <c r="G4" s="55" t="e">
        <f>+E4*F4</f>
        <v>#REF!</v>
      </c>
      <c r="H4" s="228"/>
      <c r="I4" s="49"/>
      <c r="J4" s="49"/>
      <c r="K4" s="49"/>
      <c r="L4" s="49"/>
      <c r="M4" s="49"/>
      <c r="N4" s="49"/>
      <c r="S4" s="53" t="s">
        <v>72</v>
      </c>
    </row>
    <row r="5" spans="1:19" s="52" customFormat="1" ht="36" customHeight="1" thickBot="1">
      <c r="A5" s="49"/>
      <c r="B5" s="45" t="s">
        <v>72</v>
      </c>
      <c r="C5" s="59" t="e">
        <f>SUMIF(#REF!,'Criterio de calificacion'!B5,#REF!)</f>
        <v>#REF!</v>
      </c>
      <c r="D5" s="60" t="e">
        <f>SUMIF(#REF!,B5,#REF!)</f>
        <v>#REF!</v>
      </c>
      <c r="E5" s="54" t="e">
        <f t="shared" si="0"/>
        <v>#REF!</v>
      </c>
      <c r="F5" s="61">
        <f>PESOS_PORCENTUALES!B5</f>
        <v>0.1</v>
      </c>
      <c r="G5" s="55" t="e">
        <f>+E5*F5</f>
        <v>#REF!</v>
      </c>
      <c r="H5" s="228"/>
      <c r="I5" s="49"/>
      <c r="J5" s="49"/>
      <c r="K5" s="49"/>
      <c r="L5" s="49"/>
      <c r="M5" s="49"/>
      <c r="N5" s="49"/>
      <c r="S5" s="53" t="s">
        <v>73</v>
      </c>
    </row>
    <row r="6" spans="1:19" s="52" customFormat="1" ht="36" customHeight="1" thickBot="1">
      <c r="A6" s="49"/>
      <c r="B6" s="45" t="s">
        <v>73</v>
      </c>
      <c r="C6" s="59" t="e">
        <f>SUMIF(#REF!,'Criterio de calificacion'!B6,#REF!)</f>
        <v>#REF!</v>
      </c>
      <c r="D6" s="60" t="e">
        <f>SUMIF(#REF!,B6,#REF!)</f>
        <v>#REF!</v>
      </c>
      <c r="E6" s="54" t="e">
        <f t="shared" si="0"/>
        <v>#REF!</v>
      </c>
      <c r="F6" s="62">
        <f>PESOS_PORCENTUALES!B6</f>
        <v>0.1</v>
      </c>
      <c r="G6" s="56" t="e">
        <f>+E6*F6</f>
        <v>#REF!</v>
      </c>
      <c r="H6" s="229"/>
      <c r="I6" s="49"/>
      <c r="J6" s="49"/>
      <c r="K6" s="49"/>
      <c r="L6" s="49"/>
      <c r="M6" s="49"/>
      <c r="N6" s="49"/>
      <c r="S6" s="53" t="s">
        <v>74</v>
      </c>
    </row>
    <row r="7" spans="1:19" s="52" customFormat="1" ht="36" customHeight="1" thickBot="1">
      <c r="A7" s="49"/>
      <c r="B7" s="45" t="s">
        <v>74</v>
      </c>
      <c r="C7" s="59" t="e">
        <f>SUMIF(#REF!,'Criterio de calificacion'!B7,#REF!)</f>
        <v>#REF!</v>
      </c>
      <c r="D7" s="60" t="e">
        <f>SUMIF(#REF!,B7,#REF!)</f>
        <v>#REF!</v>
      </c>
      <c r="E7" s="54" t="e">
        <f t="shared" si="0"/>
        <v>#REF!</v>
      </c>
      <c r="F7" s="62">
        <f>PESOS_PORCENTUALES!B7</f>
        <v>0.1</v>
      </c>
      <c r="G7" s="56" t="e">
        <f t="shared" ref="G7:G19" si="1">+E7*F7</f>
        <v>#REF!</v>
      </c>
      <c r="H7" s="229"/>
      <c r="I7" s="49"/>
      <c r="J7" s="49"/>
      <c r="K7" s="49"/>
      <c r="L7" s="49"/>
      <c r="M7" s="49"/>
      <c r="N7" s="49"/>
      <c r="S7" s="53" t="s">
        <v>75</v>
      </c>
    </row>
    <row r="8" spans="1:19" s="52" customFormat="1" ht="36" customHeight="1" thickBot="1">
      <c r="A8" s="49"/>
      <c r="B8" s="45" t="s">
        <v>75</v>
      </c>
      <c r="C8" s="59" t="e">
        <f>SUMIF(#REF!,'Criterio de calificacion'!B8,#REF!)</f>
        <v>#REF!</v>
      </c>
      <c r="D8" s="60" t="e">
        <f>SUMIF(#REF!,B8,#REF!)</f>
        <v>#REF!</v>
      </c>
      <c r="E8" s="54" t="e">
        <f t="shared" si="0"/>
        <v>#REF!</v>
      </c>
      <c r="F8" s="62">
        <f>PESOS_PORCENTUALES!B8</f>
        <v>0.1</v>
      </c>
      <c r="G8" s="56" t="e">
        <f t="shared" si="1"/>
        <v>#REF!</v>
      </c>
      <c r="H8" s="229"/>
      <c r="I8" s="49"/>
      <c r="J8" s="49"/>
      <c r="K8" s="49"/>
      <c r="L8" s="49"/>
      <c r="M8" s="49"/>
      <c r="N8" s="49"/>
      <c r="S8" s="53" t="s">
        <v>76</v>
      </c>
    </row>
    <row r="9" spans="1:19" s="52" customFormat="1" ht="36" customHeight="1" thickBot="1">
      <c r="A9" s="49"/>
      <c r="B9" s="45" t="s">
        <v>76</v>
      </c>
      <c r="C9" s="59" t="e">
        <f>SUMIF(#REF!,'Criterio de calificacion'!B9,#REF!)</f>
        <v>#REF!</v>
      </c>
      <c r="D9" s="60" t="e">
        <f>SUMIF(#REF!,B9,#REF!)</f>
        <v>#REF!</v>
      </c>
      <c r="E9" s="54" t="e">
        <f t="shared" si="0"/>
        <v>#REF!</v>
      </c>
      <c r="F9" s="63">
        <f>PESOS_PORCENTUALES!B9</f>
        <v>4.4999999999999998E-2</v>
      </c>
      <c r="G9" s="56" t="e">
        <f t="shared" si="1"/>
        <v>#REF!</v>
      </c>
      <c r="H9" s="229"/>
      <c r="I9" s="49"/>
      <c r="J9" s="49"/>
      <c r="K9" s="49"/>
      <c r="L9" s="49"/>
      <c r="M9" s="49"/>
      <c r="N9" s="49"/>
      <c r="S9" s="53" t="s">
        <v>77</v>
      </c>
    </row>
    <row r="10" spans="1:19" s="52" customFormat="1" ht="36" customHeight="1" thickBot="1">
      <c r="A10" s="49"/>
      <c r="B10" s="45" t="s">
        <v>77</v>
      </c>
      <c r="C10" s="59" t="e">
        <f>SUMIF(#REF!,'Criterio de calificacion'!B10,#REF!)</f>
        <v>#REF!</v>
      </c>
      <c r="D10" s="60" t="e">
        <f>SUMIF(#REF!,B10,#REF!)</f>
        <v>#REF!</v>
      </c>
      <c r="E10" s="54" t="e">
        <f t="shared" si="0"/>
        <v>#REF!</v>
      </c>
      <c r="F10" s="63">
        <f>PESOS_PORCENTUALES!B10</f>
        <v>4.4999999999999998E-2</v>
      </c>
      <c r="G10" s="56" t="e">
        <f t="shared" si="1"/>
        <v>#REF!</v>
      </c>
      <c r="H10" s="229"/>
      <c r="I10" s="49"/>
      <c r="J10" s="49"/>
      <c r="K10" s="49"/>
      <c r="L10" s="49"/>
      <c r="M10" s="49"/>
      <c r="N10" s="49"/>
      <c r="S10" s="53" t="s">
        <v>78</v>
      </c>
    </row>
    <row r="11" spans="1:19" s="52" customFormat="1" ht="36" customHeight="1" thickBot="1">
      <c r="A11" s="49"/>
      <c r="B11" s="45" t="s">
        <v>78</v>
      </c>
      <c r="C11" s="59" t="e">
        <f>SUMIF(#REF!,'Criterio de calificacion'!B11,#REF!)</f>
        <v>#REF!</v>
      </c>
      <c r="D11" s="60" t="e">
        <f>SUMIF(#REF!,B11,#REF!)</f>
        <v>#REF!</v>
      </c>
      <c r="E11" s="54" t="e">
        <f t="shared" si="0"/>
        <v>#REF!</v>
      </c>
      <c r="F11" s="63">
        <f>PESOS_PORCENTUALES!B11</f>
        <v>4.4999999999999998E-2</v>
      </c>
      <c r="G11" s="56" t="e">
        <f t="shared" si="1"/>
        <v>#REF!</v>
      </c>
      <c r="H11" s="229"/>
      <c r="I11" s="49"/>
      <c r="J11" s="49"/>
      <c r="K11" s="49"/>
      <c r="L11" s="49"/>
      <c r="M11" s="49"/>
      <c r="N11" s="49"/>
      <c r="S11" s="53" t="s">
        <v>79</v>
      </c>
    </row>
    <row r="12" spans="1:19" s="52" customFormat="1" ht="36" customHeight="1" thickBot="1">
      <c r="A12" s="49"/>
      <c r="B12" s="45" t="s">
        <v>79</v>
      </c>
      <c r="C12" s="59" t="e">
        <f>SUMIF(#REF!,'Criterio de calificacion'!B12,#REF!)</f>
        <v>#REF!</v>
      </c>
      <c r="D12" s="60" t="e">
        <f>SUMIF(#REF!,B12,#REF!)</f>
        <v>#REF!</v>
      </c>
      <c r="E12" s="54" t="e">
        <f t="shared" si="0"/>
        <v>#REF!</v>
      </c>
      <c r="F12" s="63">
        <f>PESOS_PORCENTUALES!B12</f>
        <v>4.4999999999999998E-2</v>
      </c>
      <c r="G12" s="56" t="e">
        <f t="shared" si="1"/>
        <v>#REF!</v>
      </c>
      <c r="H12" s="229"/>
      <c r="I12" s="49"/>
      <c r="J12" s="49"/>
      <c r="K12" s="49"/>
      <c r="L12" s="49"/>
      <c r="M12" s="49"/>
      <c r="N12" s="49"/>
      <c r="S12" s="53" t="s">
        <v>80</v>
      </c>
    </row>
    <row r="13" spans="1:19" s="52" customFormat="1" ht="36" customHeight="1" thickBot="1">
      <c r="A13" s="49"/>
      <c r="B13" s="45" t="s">
        <v>80</v>
      </c>
      <c r="C13" s="59" t="e">
        <f>SUMIF(#REF!,'Criterio de calificacion'!B13,#REF!)</f>
        <v>#REF!</v>
      </c>
      <c r="D13" s="60" t="e">
        <f>SUMIF(#REF!,B13,#REF!)</f>
        <v>#REF!</v>
      </c>
      <c r="E13" s="54" t="e">
        <f t="shared" si="0"/>
        <v>#REF!</v>
      </c>
      <c r="F13" s="63">
        <f>PESOS_PORCENTUALES!B13</f>
        <v>4.4999999999999998E-2</v>
      </c>
      <c r="G13" s="56" t="e">
        <f t="shared" si="1"/>
        <v>#REF!</v>
      </c>
      <c r="H13" s="229"/>
      <c r="I13" s="49"/>
      <c r="J13" s="49"/>
      <c r="K13" s="49"/>
      <c r="L13" s="49"/>
      <c r="M13" s="49"/>
      <c r="N13" s="49"/>
      <c r="S13" s="53" t="s">
        <v>81</v>
      </c>
    </row>
    <row r="14" spans="1:19" s="52" customFormat="1" ht="36" customHeight="1" thickBot="1">
      <c r="A14" s="49"/>
      <c r="B14" s="45" t="s">
        <v>81</v>
      </c>
      <c r="C14" s="59" t="e">
        <f>SUMIF(#REF!,'Criterio de calificacion'!B14,#REF!)</f>
        <v>#REF!</v>
      </c>
      <c r="D14" s="60" t="e">
        <f>SUMIF(#REF!,B14,#REF!)</f>
        <v>#REF!</v>
      </c>
      <c r="E14" s="54" t="e">
        <f t="shared" si="0"/>
        <v>#REF!</v>
      </c>
      <c r="F14" s="63">
        <f>PESOS_PORCENTUALES!B14</f>
        <v>4.4999999999999998E-2</v>
      </c>
      <c r="G14" s="56" t="e">
        <f t="shared" si="1"/>
        <v>#REF!</v>
      </c>
      <c r="H14" s="229"/>
      <c r="I14" s="49"/>
      <c r="J14" s="49"/>
      <c r="K14" s="49"/>
      <c r="L14" s="49"/>
      <c r="M14" s="49"/>
      <c r="N14" s="49"/>
      <c r="S14" s="53" t="s">
        <v>82</v>
      </c>
    </row>
    <row r="15" spans="1:19" s="52" customFormat="1" ht="36" customHeight="1" thickBot="1">
      <c r="A15" s="49"/>
      <c r="B15" s="45" t="s">
        <v>82</v>
      </c>
      <c r="C15" s="59" t="e">
        <f>SUMIF(#REF!,'Criterio de calificacion'!B15,#REF!)</f>
        <v>#REF!</v>
      </c>
      <c r="D15" s="60" t="e">
        <f>SUMIF(#REF!,B15,#REF!)</f>
        <v>#REF!</v>
      </c>
      <c r="E15" s="54" t="e">
        <f t="shared" si="0"/>
        <v>#REF!</v>
      </c>
      <c r="F15" s="63">
        <f>PESOS_PORCENTUALES!B15</f>
        <v>4.4999999999999998E-2</v>
      </c>
      <c r="G15" s="56" t="e">
        <f t="shared" si="1"/>
        <v>#REF!</v>
      </c>
      <c r="H15" s="229"/>
      <c r="I15" s="49"/>
      <c r="J15" s="49"/>
      <c r="K15" s="49"/>
      <c r="L15" s="49"/>
      <c r="M15" s="49"/>
      <c r="N15" s="49"/>
      <c r="S15" s="53" t="s">
        <v>83</v>
      </c>
    </row>
    <row r="16" spans="1:19" s="52" customFormat="1" ht="36" customHeight="1" thickBot="1">
      <c r="A16" s="49"/>
      <c r="B16" s="45" t="s">
        <v>83</v>
      </c>
      <c r="C16" s="59" t="e">
        <f>SUMIF(#REF!,'Criterio de calificacion'!B16,#REF!)</f>
        <v>#REF!</v>
      </c>
      <c r="D16" s="60" t="e">
        <f>SUMIF(#REF!,B16,#REF!)</f>
        <v>#REF!</v>
      </c>
      <c r="E16" s="54" t="e">
        <f t="shared" si="0"/>
        <v>#REF!</v>
      </c>
      <c r="F16" s="63">
        <f>PESOS_PORCENTUALES!B16</f>
        <v>4.4999999999999998E-2</v>
      </c>
      <c r="G16" s="56" t="e">
        <f t="shared" si="1"/>
        <v>#REF!</v>
      </c>
      <c r="H16" s="229"/>
      <c r="I16" s="49"/>
      <c r="J16" s="49"/>
      <c r="K16" s="49"/>
      <c r="L16" s="49"/>
      <c r="M16" s="49"/>
      <c r="N16" s="49"/>
      <c r="S16" s="53" t="s">
        <v>84</v>
      </c>
    </row>
    <row r="17" spans="1:19" s="52" customFormat="1" ht="36" customHeight="1" thickBot="1">
      <c r="A17" s="49"/>
      <c r="B17" s="45" t="s">
        <v>84</v>
      </c>
      <c r="C17" s="59" t="e">
        <f>SUMIF(#REF!,'Criterio de calificacion'!B17,#REF!)</f>
        <v>#REF!</v>
      </c>
      <c r="D17" s="60" t="e">
        <f>SUMIF(#REF!,B17,#REF!)</f>
        <v>#REF!</v>
      </c>
      <c r="E17" s="54" t="e">
        <f t="shared" si="0"/>
        <v>#REF!</v>
      </c>
      <c r="F17" s="63">
        <f>PESOS_PORCENTUALES!B17</f>
        <v>4.4999999999999998E-2</v>
      </c>
      <c r="G17" s="56" t="e">
        <f t="shared" si="1"/>
        <v>#REF!</v>
      </c>
      <c r="H17" s="229"/>
      <c r="I17" s="49"/>
      <c r="J17" s="49"/>
      <c r="K17" s="49"/>
      <c r="L17" s="49"/>
      <c r="M17" s="49"/>
      <c r="N17" s="49"/>
      <c r="S17" s="53" t="s">
        <v>85</v>
      </c>
    </row>
    <row r="18" spans="1:19" s="52" customFormat="1" ht="36" customHeight="1" thickBot="1">
      <c r="A18" s="49"/>
      <c r="B18" s="45" t="s">
        <v>85</v>
      </c>
      <c r="C18" s="59" t="e">
        <f>SUMIF(#REF!,'Criterio de calificacion'!B18,#REF!)</f>
        <v>#REF!</v>
      </c>
      <c r="D18" s="60" t="e">
        <f>SUMIF(#REF!,B18,#REF!)</f>
        <v>#REF!</v>
      </c>
      <c r="E18" s="54" t="e">
        <f t="shared" si="0"/>
        <v>#REF!</v>
      </c>
      <c r="F18" s="63">
        <f>PESOS_PORCENTUALES!B18</f>
        <v>4.4999999999999998E-2</v>
      </c>
      <c r="G18" s="56" t="e">
        <f t="shared" si="1"/>
        <v>#REF!</v>
      </c>
      <c r="H18" s="229"/>
      <c r="I18" s="49"/>
      <c r="J18" s="49"/>
      <c r="K18" s="49"/>
      <c r="L18" s="49"/>
      <c r="M18" s="49"/>
      <c r="N18" s="49"/>
      <c r="S18" s="53" t="s">
        <v>86</v>
      </c>
    </row>
    <row r="19" spans="1:19" s="52" customFormat="1" ht="36" customHeight="1" thickBot="1">
      <c r="A19" s="49"/>
      <c r="B19" s="45" t="s">
        <v>86</v>
      </c>
      <c r="C19" s="59" t="e">
        <f>SUMIF(#REF!,'Criterio de calificacion'!B19,#REF!)</f>
        <v>#REF!</v>
      </c>
      <c r="D19" s="60" t="e">
        <f>SUMIF(#REF!,B19,#REF!)</f>
        <v>#REF!</v>
      </c>
      <c r="E19" s="54" t="e">
        <f t="shared" si="0"/>
        <v>#REF!</v>
      </c>
      <c r="F19" s="63">
        <f>PESOS_PORCENTUALES!B19</f>
        <v>4.4999999999999998E-2</v>
      </c>
      <c r="G19" s="56" t="e">
        <f t="shared" si="1"/>
        <v>#REF!</v>
      </c>
      <c r="H19" s="229"/>
      <c r="I19" s="49"/>
      <c r="J19" s="49"/>
      <c r="K19" s="49"/>
      <c r="L19" s="49"/>
      <c r="M19" s="49"/>
      <c r="N19" s="49"/>
    </row>
    <row r="20" spans="1:19" s="52" customFormat="1" ht="12">
      <c r="A20" s="49"/>
      <c r="B20" s="57"/>
      <c r="C20" s="49"/>
      <c r="D20" s="49"/>
      <c r="E20" s="58"/>
      <c r="F20" s="64">
        <f>SUM(F3:F19)</f>
        <v>0.99500000000000044</v>
      </c>
      <c r="G20" s="58"/>
      <c r="H20" s="49"/>
      <c r="I20" s="49"/>
      <c r="J20" s="49"/>
      <c r="K20" s="49"/>
      <c r="L20" s="49"/>
      <c r="M20" s="49"/>
      <c r="N20" s="49"/>
    </row>
    <row r="21" spans="1:19" s="46" customFormat="1">
      <c r="B21" s="47"/>
      <c r="F21" s="48"/>
    </row>
    <row r="22" spans="1:19" s="46" customFormat="1">
      <c r="B22" s="47"/>
      <c r="F22" s="48"/>
    </row>
    <row r="23" spans="1:19" s="5" customFormat="1">
      <c r="B23" s="43"/>
      <c r="F23" s="6"/>
    </row>
    <row r="24" spans="1:19" s="5" customFormat="1">
      <c r="B24" s="43"/>
      <c r="F24" s="6"/>
    </row>
    <row r="25" spans="1:19" s="5" customFormat="1">
      <c r="B25" s="43"/>
      <c r="F25" s="6"/>
    </row>
    <row r="26" spans="1:19" s="5" customFormat="1">
      <c r="B26" s="43"/>
      <c r="F26" s="6"/>
    </row>
    <row r="27" spans="1:19" s="5" customFormat="1">
      <c r="B27" s="43"/>
      <c r="F27" s="6"/>
    </row>
    <row r="28" spans="1:19" s="5" customFormat="1">
      <c r="B28" s="43"/>
      <c r="F28" s="6"/>
    </row>
    <row r="29" spans="1:19" s="5" customFormat="1">
      <c r="B29" s="43"/>
      <c r="F29" s="6"/>
    </row>
    <row r="30" spans="1:19" s="5" customFormat="1">
      <c r="B30" s="43"/>
    </row>
    <row r="31" spans="1:19" s="5" customFormat="1">
      <c r="B31" s="43"/>
    </row>
    <row r="32" spans="1:19" s="5" customFormat="1">
      <c r="B32" s="43"/>
    </row>
    <row r="33" spans="2:2" s="5" customFormat="1">
      <c r="B33" s="43"/>
    </row>
    <row r="34" spans="2:2" s="5" customFormat="1">
      <c r="B34" s="43"/>
    </row>
    <row r="35" spans="2:2" s="5" customFormat="1">
      <c r="B35" s="43"/>
    </row>
    <row r="36" spans="2:2" s="5" customFormat="1">
      <c r="B36" s="43"/>
    </row>
    <row r="37" spans="2:2" s="5" customFormat="1">
      <c r="B37" s="43"/>
    </row>
    <row r="38" spans="2:2" s="5" customFormat="1" ht="69.75" customHeight="1">
      <c r="B38" s="43"/>
    </row>
    <row r="39" spans="2:2" s="5" customFormat="1" ht="69.75" customHeight="1">
      <c r="B39" s="43"/>
    </row>
  </sheetData>
  <mergeCells count="2">
    <mergeCell ref="H3:H19"/>
    <mergeCell ref="B1:H1"/>
  </mergeCells>
  <phoneticPr fontId="2" type="noConversion"/>
  <conditionalFormatting sqref="H3:H19 E3:E19">
    <cfRule type="cellIs" dxfId="2" priority="1" stopIfTrue="1" operator="lessThan">
      <formula>0.55</formula>
    </cfRule>
    <cfRule type="cellIs" dxfId="1" priority="2" stopIfTrue="1" operator="between">
      <formula>0.55</formula>
      <formula>0.7</formula>
    </cfRule>
    <cfRule type="cellIs" dxfId="0" priority="3" stopIfTrue="1" operator="greaterThan">
      <formula>0.7</formula>
    </cfRule>
  </conditionalFormatting>
  <dataValidations count="1">
    <dataValidation type="list" allowBlank="1" showInputMessage="1" showErrorMessage="1" sqref="B3:B19">
      <formula1>$S$2:$S$18</formula1>
    </dataValidation>
  </dataValidations>
  <hyperlinks>
    <hyperlink ref="E3" r:id="rId1" location="'Tablero de indicadores.'!C3" display="../../../../../Documents/SIG/INDICADORES/SISTEMA_INDICADORES_FINAL/SISTEMA INDICADORES IDEP.xls - 'Tablero de indicadores.'!C3"/>
    <hyperlink ref="E4:E19" r:id="rId2" location="'Tablero de indicadores.'!C3" display="../../../../../Documents/SIG/INDICADORES/SISTEMA_INDICADORES_FINAL/SISTEMA INDICADORES IDEP.xls - 'Tablero de indicadores.'!C3"/>
  </hyperlinks>
  <printOptions horizontalCentered="1" verticalCentered="1"/>
  <pageMargins left="0.74803149606299213" right="0.74803149606299213" top="0.98425196850393704" bottom="0.98425196850393704" header="0" footer="0"/>
  <pageSetup orientation="landscape" r:id="rId3"/>
  <headerFooter alignWithMargins="0">
    <oddFooter>&amp;RCorte Abril 2009</oddFooter>
  </headerFooter>
  <cellWatches>
    <cellWatch r="D4"/>
  </cellWatches>
  <ignoredErrors>
    <ignoredError sqref="G4 H3" evalError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90"/>
  <sheetViews>
    <sheetView showGridLines="0" tabSelected="1" zoomScale="86" zoomScaleNormal="86" zoomScaleSheetLayoutView="70" zoomScalePageLayoutView="20" workbookViewId="0">
      <pane xSplit="6" ySplit="4" topLeftCell="N5" activePane="bottomRight" state="frozen"/>
      <selection pane="topRight" activeCell="G1" sqref="G1"/>
      <selection pane="bottomLeft" activeCell="A5" sqref="A5"/>
      <selection pane="bottomRight" activeCell="N3" sqref="N3:Q3"/>
    </sheetView>
  </sheetViews>
  <sheetFormatPr baseColWidth="10" defaultColWidth="17.42578125" defaultRowHeight="12.75" zeroHeight="1"/>
  <cols>
    <col min="1" max="1" width="16.42578125" style="80" customWidth="1"/>
    <col min="2" max="2" width="15.85546875" style="65" customWidth="1"/>
    <col min="3" max="3" width="17.28515625" style="65" customWidth="1"/>
    <col min="4" max="4" width="7.85546875" style="71" customWidth="1"/>
    <col min="5" max="5" width="17.5703125" style="65" customWidth="1"/>
    <col min="6" max="6" width="27.42578125" style="65" customWidth="1"/>
    <col min="7" max="7" width="50.28515625" style="65" customWidth="1"/>
    <col min="8" max="8" width="16" style="65" customWidth="1"/>
    <col min="9" max="9" width="14.140625" style="65" customWidth="1"/>
    <col min="10" max="10" width="16" style="65" customWidth="1"/>
    <col min="11" max="11" width="16.28515625" style="65" bestFit="1" customWidth="1"/>
    <col min="12" max="12" width="15.85546875" style="65" customWidth="1"/>
    <col min="13" max="13" width="16.7109375" style="81" customWidth="1"/>
    <col min="14" max="19" width="16.42578125" style="79" customWidth="1"/>
    <col min="20" max="20" width="18" style="68" customWidth="1"/>
    <col min="21" max="21" width="11.42578125" style="65" hidden="1" customWidth="1"/>
    <col min="22" max="22" width="11.5703125" style="65" hidden="1" customWidth="1"/>
    <col min="23" max="255" width="11.42578125" style="65" hidden="1" customWidth="1"/>
    <col min="256" max="256" width="0" style="65" hidden="1" customWidth="1"/>
    <col min="257" max="16384" width="17.42578125" style="65"/>
  </cols>
  <sheetData>
    <row r="1" spans="1:256" ht="91.5" customHeight="1" thickBot="1">
      <c r="A1" s="263"/>
      <c r="B1" s="264"/>
      <c r="C1" s="265" t="s">
        <v>184</v>
      </c>
      <c r="D1" s="265"/>
      <c r="E1" s="266"/>
      <c r="F1" s="266"/>
      <c r="G1" s="266"/>
      <c r="H1" s="266"/>
      <c r="I1" s="266"/>
      <c r="J1" s="266"/>
      <c r="K1" s="266"/>
      <c r="L1" s="267"/>
      <c r="M1" s="239"/>
      <c r="N1" s="239"/>
      <c r="O1" s="239"/>
      <c r="P1" s="239"/>
      <c r="Q1" s="240" t="s">
        <v>173</v>
      </c>
      <c r="R1" s="240"/>
      <c r="S1" s="240"/>
      <c r="T1" s="75">
        <f>IFERROR(AVERAGE(T5:T51),AVERAGE(T5:T51))</f>
        <v>0.77540900900900911</v>
      </c>
    </row>
    <row r="2" spans="1:256" ht="25.5" customHeight="1" thickBot="1">
      <c r="B2" s="69"/>
      <c r="N2" s="78" t="s">
        <v>168</v>
      </c>
      <c r="O2" s="249">
        <v>43373</v>
      </c>
      <c r="P2" s="249"/>
      <c r="Q2" s="249"/>
      <c r="R2" s="249"/>
      <c r="S2" s="249"/>
      <c r="T2" s="249"/>
    </row>
    <row r="3" spans="1:256" ht="25.5" customHeight="1">
      <c r="A3" s="270" t="s">
        <v>68</v>
      </c>
      <c r="B3" s="254" t="s">
        <v>101</v>
      </c>
      <c r="C3" s="254" t="s">
        <v>100</v>
      </c>
      <c r="D3" s="273" t="s">
        <v>163</v>
      </c>
      <c r="E3" s="243" t="s">
        <v>48</v>
      </c>
      <c r="F3" s="244"/>
      <c r="G3" s="254" t="s">
        <v>96</v>
      </c>
      <c r="H3" s="268" t="s">
        <v>154</v>
      </c>
      <c r="I3" s="254" t="s">
        <v>107</v>
      </c>
      <c r="J3" s="256" t="s">
        <v>108</v>
      </c>
      <c r="K3" s="257"/>
      <c r="L3" s="258"/>
      <c r="M3" s="254" t="s">
        <v>159</v>
      </c>
      <c r="N3" s="256" t="s">
        <v>106</v>
      </c>
      <c r="O3" s="257"/>
      <c r="P3" s="257"/>
      <c r="Q3" s="258"/>
      <c r="R3" s="254" t="s">
        <v>166</v>
      </c>
      <c r="S3" s="259" t="s">
        <v>160</v>
      </c>
      <c r="T3" s="252" t="s">
        <v>167</v>
      </c>
    </row>
    <row r="4" spans="1:256" ht="28.5" customHeight="1" thickBot="1">
      <c r="A4" s="271"/>
      <c r="B4" s="272"/>
      <c r="C4" s="272"/>
      <c r="D4" s="274"/>
      <c r="E4" s="245"/>
      <c r="F4" s="246"/>
      <c r="G4" s="255"/>
      <c r="H4" s="269"/>
      <c r="I4" s="255"/>
      <c r="J4" s="74" t="s">
        <v>260</v>
      </c>
      <c r="K4" s="157" t="s">
        <v>258</v>
      </c>
      <c r="L4" s="70" t="s">
        <v>259</v>
      </c>
      <c r="M4" s="255"/>
      <c r="N4" s="137" t="s">
        <v>152</v>
      </c>
      <c r="O4" s="137" t="s">
        <v>153</v>
      </c>
      <c r="P4" s="137" t="s">
        <v>157</v>
      </c>
      <c r="Q4" s="137" t="s">
        <v>158</v>
      </c>
      <c r="R4" s="255"/>
      <c r="S4" s="260"/>
      <c r="T4" s="253"/>
      <c r="U4" s="65" t="s">
        <v>132</v>
      </c>
      <c r="V4" s="65" t="s">
        <v>133</v>
      </c>
      <c r="W4" s="65" t="s">
        <v>134</v>
      </c>
      <c r="X4" s="65" t="s">
        <v>135</v>
      </c>
      <c r="Y4" s="65" t="s">
        <v>131</v>
      </c>
    </row>
    <row r="5" spans="1:256" s="83" customFormat="1" ht="50.1" customHeight="1">
      <c r="A5" s="82" t="s">
        <v>112</v>
      </c>
      <c r="B5" s="82" t="s">
        <v>104</v>
      </c>
      <c r="C5" s="82" t="s">
        <v>113</v>
      </c>
      <c r="D5" s="92" t="s">
        <v>161</v>
      </c>
      <c r="E5" s="261" t="s">
        <v>257</v>
      </c>
      <c r="F5" s="262"/>
      <c r="G5" s="93" t="s">
        <v>191</v>
      </c>
      <c r="H5" s="93" t="s">
        <v>156</v>
      </c>
      <c r="I5" s="93" t="s">
        <v>105</v>
      </c>
      <c r="J5" s="94" t="s">
        <v>261</v>
      </c>
      <c r="K5" s="130" t="s">
        <v>262</v>
      </c>
      <c r="L5" s="95" t="s">
        <v>263</v>
      </c>
      <c r="M5" s="131">
        <v>1</v>
      </c>
      <c r="N5" s="96">
        <v>1</v>
      </c>
      <c r="O5" s="96">
        <v>1</v>
      </c>
      <c r="P5" s="96">
        <v>1</v>
      </c>
      <c r="Q5" s="96"/>
      <c r="R5" s="96">
        <v>1</v>
      </c>
      <c r="S5" s="140">
        <f>AVERAGE(N5:Q5)</f>
        <v>1</v>
      </c>
      <c r="T5" s="97">
        <f>S5/R5</f>
        <v>1</v>
      </c>
      <c r="U5" s="83">
        <v>0</v>
      </c>
      <c r="V5" s="83">
        <f>-COS((P5/Y5)*PI())</f>
        <v>1</v>
      </c>
      <c r="W5" s="83">
        <v>0</v>
      </c>
      <c r="X5" s="83">
        <f>SIN((P5/Y5)*PI())</f>
        <v>1.22514845490862E-16</v>
      </c>
      <c r="Y5" s="98">
        <v>1</v>
      </c>
    </row>
    <row r="6" spans="1:256" s="104" customFormat="1" ht="50.1" customHeight="1">
      <c r="A6" s="82" t="s">
        <v>112</v>
      </c>
      <c r="B6" s="82" t="s">
        <v>104</v>
      </c>
      <c r="C6" s="82" t="s">
        <v>113</v>
      </c>
      <c r="D6" s="92" t="s">
        <v>162</v>
      </c>
      <c r="E6" s="233" t="s">
        <v>189</v>
      </c>
      <c r="F6" s="234"/>
      <c r="G6" s="99" t="s">
        <v>190</v>
      </c>
      <c r="H6" s="93" t="s">
        <v>156</v>
      </c>
      <c r="I6" s="93" t="s">
        <v>105</v>
      </c>
      <c r="J6" s="94" t="s">
        <v>144</v>
      </c>
      <c r="K6" s="130" t="s">
        <v>186</v>
      </c>
      <c r="L6" s="95" t="s">
        <v>187</v>
      </c>
      <c r="M6" s="131">
        <v>1</v>
      </c>
      <c r="N6" s="103">
        <v>1</v>
      </c>
      <c r="O6" s="103">
        <v>1</v>
      </c>
      <c r="P6" s="103">
        <v>1</v>
      </c>
      <c r="Q6" s="103"/>
      <c r="R6" s="96">
        <v>1</v>
      </c>
      <c r="S6" s="140">
        <f>AVERAGE(N6:Q6)</f>
        <v>1</v>
      </c>
      <c r="T6" s="97">
        <f>S6/R6</f>
        <v>1</v>
      </c>
      <c r="U6" s="104">
        <v>0</v>
      </c>
      <c r="V6" s="104">
        <f>-COS((P6/Y6)*PI())</f>
        <v>1</v>
      </c>
      <c r="W6" s="104">
        <v>0</v>
      </c>
      <c r="X6" s="104">
        <f>SIN((P6/Y6)*PI())</f>
        <v>1.22514845490862E-16</v>
      </c>
      <c r="Y6" s="105">
        <v>1</v>
      </c>
      <c r="IV6" s="106">
        <f>AVERAGE(T5:T6)</f>
        <v>1</v>
      </c>
    </row>
    <row r="7" spans="1:256" s="155" customFormat="1" ht="50.1" customHeight="1">
      <c r="A7" s="164" t="s">
        <v>102</v>
      </c>
      <c r="B7" s="164" t="s">
        <v>104</v>
      </c>
      <c r="C7" s="163" t="s">
        <v>103</v>
      </c>
      <c r="D7" s="119" t="s">
        <v>164</v>
      </c>
      <c r="E7" s="250" t="s">
        <v>265</v>
      </c>
      <c r="F7" s="251"/>
      <c r="G7" s="152" t="s">
        <v>264</v>
      </c>
      <c r="H7" s="152" t="s">
        <v>156</v>
      </c>
      <c r="I7" s="152" t="s">
        <v>105</v>
      </c>
      <c r="J7" s="94" t="s">
        <v>266</v>
      </c>
      <c r="K7" s="130" t="s">
        <v>267</v>
      </c>
      <c r="L7" s="95" t="s">
        <v>268</v>
      </c>
      <c r="M7" s="73">
        <v>1</v>
      </c>
      <c r="N7" s="120">
        <v>1</v>
      </c>
      <c r="O7" s="160">
        <v>0.99</v>
      </c>
      <c r="P7" s="103">
        <v>1</v>
      </c>
      <c r="Q7" s="153"/>
      <c r="R7" s="154">
        <v>1</v>
      </c>
      <c r="S7" s="161">
        <f>AVERAGE(N7:Q7)</f>
        <v>0.9966666666666667</v>
      </c>
      <c r="T7" s="97">
        <f>S7/R7</f>
        <v>0.9966666666666667</v>
      </c>
      <c r="Y7" s="156"/>
      <c r="IV7" s="156">
        <f>AVERAGE(T7)</f>
        <v>0.9966666666666667</v>
      </c>
    </row>
    <row r="8" spans="1:256" s="83" customFormat="1" ht="50.1" customHeight="1">
      <c r="A8" s="85" t="s">
        <v>165</v>
      </c>
      <c r="B8" s="86" t="s">
        <v>182</v>
      </c>
      <c r="C8" s="87" t="s">
        <v>103</v>
      </c>
      <c r="D8" s="110" t="s">
        <v>236</v>
      </c>
      <c r="E8" s="250" t="s">
        <v>241</v>
      </c>
      <c r="F8" s="251"/>
      <c r="G8" s="113" t="s">
        <v>242</v>
      </c>
      <c r="H8" s="99" t="s">
        <v>156</v>
      </c>
      <c r="I8" s="99" t="s">
        <v>105</v>
      </c>
      <c r="J8" s="100" t="s">
        <v>144</v>
      </c>
      <c r="K8" s="101" t="s">
        <v>145</v>
      </c>
      <c r="L8" s="102" t="s">
        <v>146</v>
      </c>
      <c r="M8" s="66">
        <v>1</v>
      </c>
      <c r="N8" s="150">
        <v>1</v>
      </c>
      <c r="O8" s="182" t="s">
        <v>282</v>
      </c>
      <c r="P8" s="182" t="s">
        <v>282</v>
      </c>
      <c r="Q8" s="111"/>
      <c r="R8" s="182" t="s">
        <v>282</v>
      </c>
      <c r="S8" s="182" t="s">
        <v>282</v>
      </c>
      <c r="T8" s="168"/>
      <c r="Y8" s="109"/>
    </row>
    <row r="9" spans="1:256" s="83" customFormat="1" ht="50.1" customHeight="1">
      <c r="A9" s="85" t="s">
        <v>165</v>
      </c>
      <c r="B9" s="86" t="s">
        <v>182</v>
      </c>
      <c r="C9" s="87" t="s">
        <v>103</v>
      </c>
      <c r="D9" s="110" t="s">
        <v>237</v>
      </c>
      <c r="E9" s="233" t="s">
        <v>243</v>
      </c>
      <c r="F9" s="234"/>
      <c r="G9" s="113" t="s">
        <v>244</v>
      </c>
      <c r="H9" s="113" t="s">
        <v>156</v>
      </c>
      <c r="I9" s="113" t="s">
        <v>105</v>
      </c>
      <c r="J9" s="100" t="s">
        <v>144</v>
      </c>
      <c r="K9" s="101" t="s">
        <v>145</v>
      </c>
      <c r="L9" s="102" t="s">
        <v>146</v>
      </c>
      <c r="M9" s="66">
        <v>1</v>
      </c>
      <c r="N9" s="112">
        <v>3</v>
      </c>
      <c r="O9" s="182" t="s">
        <v>282</v>
      </c>
      <c r="P9" s="182" t="s">
        <v>282</v>
      </c>
      <c r="Q9" s="112"/>
      <c r="R9" s="182" t="s">
        <v>282</v>
      </c>
      <c r="S9" s="182" t="s">
        <v>282</v>
      </c>
      <c r="T9" s="168"/>
      <c r="V9" s="83" t="e">
        <f t="shared" ref="V9:V16" si="0">-COS((P9/Y9)*PI())</f>
        <v>#VALUE!</v>
      </c>
      <c r="W9" s="83">
        <v>0</v>
      </c>
      <c r="X9" s="83" t="e">
        <f t="shared" ref="X9:X16" si="1">SIN((P9/Y9)*PI())</f>
        <v>#VALUE!</v>
      </c>
      <c r="Y9" s="109">
        <v>1</v>
      </c>
    </row>
    <row r="10" spans="1:256" s="83" customFormat="1" ht="50.1" customHeight="1">
      <c r="A10" s="85" t="s">
        <v>165</v>
      </c>
      <c r="B10" s="86" t="s">
        <v>182</v>
      </c>
      <c r="C10" s="87" t="s">
        <v>103</v>
      </c>
      <c r="D10" s="110" t="s">
        <v>238</v>
      </c>
      <c r="E10" s="233" t="s">
        <v>245</v>
      </c>
      <c r="F10" s="234"/>
      <c r="G10" s="113" t="s">
        <v>246</v>
      </c>
      <c r="H10" s="113" t="s">
        <v>156</v>
      </c>
      <c r="I10" s="113" t="s">
        <v>105</v>
      </c>
      <c r="J10" s="100" t="s">
        <v>261</v>
      </c>
      <c r="K10" s="132" t="s">
        <v>339</v>
      </c>
      <c r="L10" s="102" t="s">
        <v>340</v>
      </c>
      <c r="M10" s="66">
        <v>1</v>
      </c>
      <c r="N10" s="122">
        <v>0.5</v>
      </c>
      <c r="O10" s="122">
        <v>1</v>
      </c>
      <c r="P10" s="122">
        <v>1</v>
      </c>
      <c r="Q10" s="112"/>
      <c r="R10" s="122">
        <v>1</v>
      </c>
      <c r="S10" s="151">
        <f>AVERAGE(N10:Q10)</f>
        <v>0.83333333333333337</v>
      </c>
      <c r="T10" s="97">
        <v>1</v>
      </c>
      <c r="U10" s="83">
        <v>0</v>
      </c>
      <c r="V10" s="83">
        <f t="shared" si="0"/>
        <v>0.93969262078590843</v>
      </c>
      <c r="W10" s="83">
        <v>0</v>
      </c>
      <c r="X10" s="83">
        <f t="shared" si="1"/>
        <v>-0.34202014332566866</v>
      </c>
      <c r="Y10" s="109">
        <v>0.9</v>
      </c>
      <c r="IV10" s="109">
        <f>AVERAGE(T6:T10)</f>
        <v>0.99888888888888883</v>
      </c>
    </row>
    <row r="11" spans="1:256" s="83" customFormat="1" ht="50.1" customHeight="1">
      <c r="A11" s="85" t="s">
        <v>165</v>
      </c>
      <c r="B11" s="86" t="s">
        <v>182</v>
      </c>
      <c r="C11" s="87" t="s">
        <v>103</v>
      </c>
      <c r="D11" s="110" t="s">
        <v>239</v>
      </c>
      <c r="E11" s="233" t="s">
        <v>247</v>
      </c>
      <c r="F11" s="234"/>
      <c r="G11" s="113" t="s">
        <v>248</v>
      </c>
      <c r="H11" s="113" t="s">
        <v>156</v>
      </c>
      <c r="I11" s="113" t="s">
        <v>105</v>
      </c>
      <c r="J11" s="100" t="s">
        <v>144</v>
      </c>
      <c r="K11" s="101" t="s">
        <v>145</v>
      </c>
      <c r="L11" s="102" t="s">
        <v>146</v>
      </c>
      <c r="M11" s="66">
        <v>1</v>
      </c>
      <c r="N11" s="122">
        <v>1</v>
      </c>
      <c r="O11" s="122">
        <v>1</v>
      </c>
      <c r="P11" s="122">
        <v>1</v>
      </c>
      <c r="Q11" s="112"/>
      <c r="R11" s="122">
        <v>1</v>
      </c>
      <c r="S11" s="151">
        <f>AVERAGE(N11:Q11)</f>
        <v>1</v>
      </c>
      <c r="T11" s="97">
        <v>1</v>
      </c>
      <c r="U11" s="83">
        <v>0</v>
      </c>
      <c r="V11" s="83">
        <f t="shared" si="0"/>
        <v>1</v>
      </c>
      <c r="W11" s="83">
        <v>0</v>
      </c>
      <c r="X11" s="83">
        <f t="shared" si="1"/>
        <v>1.22514845490862E-16</v>
      </c>
      <c r="Y11" s="109">
        <v>1</v>
      </c>
    </row>
    <row r="12" spans="1:256" s="83" customFormat="1" ht="50.1" customHeight="1">
      <c r="A12" s="85" t="s">
        <v>165</v>
      </c>
      <c r="B12" s="86" t="s">
        <v>182</v>
      </c>
      <c r="C12" s="87" t="s">
        <v>103</v>
      </c>
      <c r="D12" s="110" t="s">
        <v>240</v>
      </c>
      <c r="E12" s="233" t="s">
        <v>249</v>
      </c>
      <c r="F12" s="234"/>
      <c r="G12" s="163" t="s">
        <v>250</v>
      </c>
      <c r="H12" s="163" t="s">
        <v>156</v>
      </c>
      <c r="I12" s="163" t="s">
        <v>105</v>
      </c>
      <c r="J12" s="100" t="s">
        <v>109</v>
      </c>
      <c r="K12" s="101" t="s">
        <v>110</v>
      </c>
      <c r="L12" s="102" t="s">
        <v>111</v>
      </c>
      <c r="M12" s="66">
        <v>1</v>
      </c>
      <c r="N12" s="122">
        <v>0</v>
      </c>
      <c r="O12" s="182" t="s">
        <v>282</v>
      </c>
      <c r="P12" s="182" t="s">
        <v>282</v>
      </c>
      <c r="Q12" s="112"/>
      <c r="R12" s="182" t="s">
        <v>282</v>
      </c>
      <c r="S12" s="182" t="s">
        <v>282</v>
      </c>
      <c r="T12" s="168"/>
    </row>
    <row r="13" spans="1:256" s="83" customFormat="1" ht="50.1" customHeight="1">
      <c r="A13" s="85" t="s">
        <v>165</v>
      </c>
      <c r="B13" s="86" t="s">
        <v>182</v>
      </c>
      <c r="C13" s="87" t="s">
        <v>103</v>
      </c>
      <c r="D13" s="110" t="s">
        <v>343</v>
      </c>
      <c r="E13" s="233" t="s">
        <v>344</v>
      </c>
      <c r="F13" s="234"/>
      <c r="G13" s="163" t="s">
        <v>345</v>
      </c>
      <c r="H13" s="113" t="s">
        <v>156</v>
      </c>
      <c r="I13" s="113" t="s">
        <v>105</v>
      </c>
      <c r="J13" s="100" t="s">
        <v>147</v>
      </c>
      <c r="K13" s="132" t="s">
        <v>346</v>
      </c>
      <c r="L13" s="102" t="s">
        <v>340</v>
      </c>
      <c r="M13" s="66">
        <v>1</v>
      </c>
      <c r="N13" s="171">
        <v>0.315</v>
      </c>
      <c r="O13" s="183">
        <v>0.22500000000000001</v>
      </c>
      <c r="P13" s="183">
        <v>0.82</v>
      </c>
      <c r="Q13" s="112"/>
      <c r="R13" s="184">
        <v>0.82</v>
      </c>
      <c r="S13" s="184">
        <v>0.82</v>
      </c>
      <c r="T13" s="97">
        <f>S13/R13</f>
        <v>1</v>
      </c>
      <c r="U13" s="83">
        <v>0</v>
      </c>
      <c r="V13" s="83">
        <f t="shared" si="0"/>
        <v>0.96126169593831867</v>
      </c>
      <c r="W13" s="83">
        <v>0</v>
      </c>
      <c r="X13" s="83">
        <f t="shared" si="1"/>
        <v>0.27563735581699966</v>
      </c>
      <c r="Y13" s="109">
        <v>0.9</v>
      </c>
      <c r="IV13" s="109">
        <f>AVERAGE(T8:T13)</f>
        <v>1</v>
      </c>
    </row>
    <row r="14" spans="1:256" s="83" customFormat="1" ht="50.1" customHeight="1">
      <c r="A14" s="88" t="s">
        <v>176</v>
      </c>
      <c r="B14" s="89" t="s">
        <v>121</v>
      </c>
      <c r="C14" s="89" t="s">
        <v>113</v>
      </c>
      <c r="D14" s="114" t="s">
        <v>177</v>
      </c>
      <c r="E14" s="235" t="s">
        <v>192</v>
      </c>
      <c r="F14" s="236"/>
      <c r="G14" s="107" t="s">
        <v>194</v>
      </c>
      <c r="H14" s="107" t="s">
        <v>156</v>
      </c>
      <c r="I14" s="107" t="s">
        <v>105</v>
      </c>
      <c r="J14" s="100" t="s">
        <v>261</v>
      </c>
      <c r="K14" s="132" t="s">
        <v>262</v>
      </c>
      <c r="L14" s="102" t="s">
        <v>263</v>
      </c>
      <c r="M14" s="133">
        <v>1</v>
      </c>
      <c r="N14" s="116">
        <v>0.2</v>
      </c>
      <c r="O14" s="116">
        <v>0.13</v>
      </c>
      <c r="P14" s="116">
        <v>0.27</v>
      </c>
      <c r="Q14" s="116"/>
      <c r="R14" s="117">
        <f>SUBTOTAL(9,N14:Q14)</f>
        <v>0.60000000000000009</v>
      </c>
      <c r="S14" s="117">
        <f>SUBTOTAL(9,N14:Q14)</f>
        <v>0.60000000000000009</v>
      </c>
      <c r="T14" s="97">
        <f>S14/R14</f>
        <v>1</v>
      </c>
      <c r="U14" s="83">
        <v>0</v>
      </c>
      <c r="V14" s="83">
        <f t="shared" si="0"/>
        <v>-0.66131186532365183</v>
      </c>
      <c r="W14" s="83">
        <v>0</v>
      </c>
      <c r="X14" s="83">
        <f t="shared" si="1"/>
        <v>0.75011106963045959</v>
      </c>
      <c r="Y14" s="109">
        <v>1</v>
      </c>
    </row>
    <row r="15" spans="1:256" s="83" customFormat="1" ht="50.1" customHeight="1">
      <c r="A15" s="88" t="s">
        <v>176</v>
      </c>
      <c r="B15" s="89" t="s">
        <v>121</v>
      </c>
      <c r="C15" s="89" t="s">
        <v>113</v>
      </c>
      <c r="D15" s="114" t="s">
        <v>178</v>
      </c>
      <c r="E15" s="235" t="s">
        <v>193</v>
      </c>
      <c r="F15" s="236"/>
      <c r="G15" s="107" t="s">
        <v>195</v>
      </c>
      <c r="H15" s="107" t="s">
        <v>156</v>
      </c>
      <c r="I15" s="107" t="s">
        <v>105</v>
      </c>
      <c r="J15" s="100" t="s">
        <v>144</v>
      </c>
      <c r="K15" s="132" t="s">
        <v>186</v>
      </c>
      <c r="L15" s="102" t="s">
        <v>187</v>
      </c>
      <c r="M15" s="72">
        <v>1</v>
      </c>
      <c r="N15" s="118">
        <v>0.22</v>
      </c>
      <c r="O15" s="116">
        <v>0.31</v>
      </c>
      <c r="P15" s="116">
        <v>0.27</v>
      </c>
      <c r="Q15" s="116"/>
      <c r="R15" s="117">
        <f>SUBTOTAL(9,N15:Q15)</f>
        <v>0.8</v>
      </c>
      <c r="S15" s="117">
        <f>SUBTOTAL(9,N15:Q15)</f>
        <v>0.8</v>
      </c>
      <c r="T15" s="97">
        <f t="shared" ref="T15:T19" si="2">S15/R15</f>
        <v>1</v>
      </c>
      <c r="U15" s="83">
        <v>0</v>
      </c>
      <c r="V15" s="83">
        <f t="shared" si="0"/>
        <v>-0.66131186532365183</v>
      </c>
      <c r="W15" s="83">
        <v>0</v>
      </c>
      <c r="X15" s="83">
        <f t="shared" si="1"/>
        <v>0.75011106963045959</v>
      </c>
      <c r="Y15" s="109">
        <v>1</v>
      </c>
    </row>
    <row r="16" spans="1:256" s="83" customFormat="1" ht="50.1" customHeight="1">
      <c r="A16" s="88" t="s">
        <v>176</v>
      </c>
      <c r="B16" s="89" t="s">
        <v>121</v>
      </c>
      <c r="C16" s="89" t="s">
        <v>113</v>
      </c>
      <c r="D16" s="114" t="s">
        <v>179</v>
      </c>
      <c r="E16" s="235" t="s">
        <v>337</v>
      </c>
      <c r="F16" s="236"/>
      <c r="G16" s="165" t="s">
        <v>338</v>
      </c>
      <c r="H16" s="107" t="s">
        <v>156</v>
      </c>
      <c r="I16" s="107" t="s">
        <v>105</v>
      </c>
      <c r="J16" s="100" t="s">
        <v>261</v>
      </c>
      <c r="K16" s="132" t="s">
        <v>339</v>
      </c>
      <c r="L16" s="102" t="s">
        <v>340</v>
      </c>
      <c r="M16" s="72">
        <v>3</v>
      </c>
      <c r="N16" s="116">
        <v>0.77</v>
      </c>
      <c r="O16" s="116">
        <v>0.75</v>
      </c>
      <c r="P16" s="116">
        <v>0.71</v>
      </c>
      <c r="Q16" s="116"/>
      <c r="R16" s="117">
        <f>SUBTOTAL(9,N16:Q16)</f>
        <v>2.23</v>
      </c>
      <c r="S16" s="117">
        <f>SUBTOTAL(9,N16:Q16)</f>
        <v>2.23</v>
      </c>
      <c r="T16" s="97">
        <f t="shared" si="2"/>
        <v>1</v>
      </c>
      <c r="U16" s="83">
        <v>0</v>
      </c>
      <c r="V16" s="83">
        <f t="shared" si="0"/>
        <v>0.61290705365297626</v>
      </c>
      <c r="W16" s="83">
        <v>0</v>
      </c>
      <c r="X16" s="83">
        <f t="shared" si="1"/>
        <v>0.79015501237569052</v>
      </c>
      <c r="Y16" s="109">
        <v>1</v>
      </c>
      <c r="IV16" s="109"/>
    </row>
    <row r="17" spans="1:256" s="83" customFormat="1" ht="50.1" customHeight="1">
      <c r="A17" s="88" t="s">
        <v>176</v>
      </c>
      <c r="B17" s="89" t="s">
        <v>121</v>
      </c>
      <c r="C17" s="89" t="s">
        <v>113</v>
      </c>
      <c r="D17" s="114" t="s">
        <v>180</v>
      </c>
      <c r="E17" s="247" t="s">
        <v>341</v>
      </c>
      <c r="F17" s="248"/>
      <c r="G17" s="165" t="s">
        <v>342</v>
      </c>
      <c r="H17" s="107" t="s">
        <v>156</v>
      </c>
      <c r="I17" s="107" t="s">
        <v>105</v>
      </c>
      <c r="J17" s="100" t="s">
        <v>261</v>
      </c>
      <c r="K17" s="132" t="s">
        <v>339</v>
      </c>
      <c r="L17" s="102" t="s">
        <v>340</v>
      </c>
      <c r="M17" s="76">
        <v>2</v>
      </c>
      <c r="N17" s="139">
        <v>0.79</v>
      </c>
      <c r="O17" s="139">
        <v>0.76</v>
      </c>
      <c r="P17" s="139">
        <v>1.3</v>
      </c>
      <c r="Q17" s="139"/>
      <c r="R17" s="117">
        <f>SUBTOTAL(9,N17:Q17)</f>
        <v>2.85</v>
      </c>
      <c r="S17" s="117">
        <f>SUBTOTAL(9,N17:Q17)</f>
        <v>2.85</v>
      </c>
      <c r="T17" s="97">
        <f t="shared" si="2"/>
        <v>1</v>
      </c>
      <c r="Y17" s="109"/>
    </row>
    <row r="18" spans="1:256" s="83" customFormat="1" ht="50.1" customHeight="1">
      <c r="A18" s="84" t="s">
        <v>114</v>
      </c>
      <c r="B18" s="90" t="s">
        <v>122</v>
      </c>
      <c r="C18" s="90" t="s">
        <v>124</v>
      </c>
      <c r="D18" s="119" t="s">
        <v>197</v>
      </c>
      <c r="E18" s="233" t="s">
        <v>196</v>
      </c>
      <c r="F18" s="234"/>
      <c r="G18" s="99" t="s">
        <v>198</v>
      </c>
      <c r="H18" s="113" t="s">
        <v>155</v>
      </c>
      <c r="I18" s="113" t="s">
        <v>105</v>
      </c>
      <c r="J18" s="100" t="s">
        <v>266</v>
      </c>
      <c r="K18" s="101" t="s">
        <v>356</v>
      </c>
      <c r="L18" s="102" t="s">
        <v>279</v>
      </c>
      <c r="M18" s="73">
        <v>1</v>
      </c>
      <c r="N18" s="122">
        <v>1</v>
      </c>
      <c r="O18" s="122">
        <v>1</v>
      </c>
      <c r="P18" s="122">
        <v>1</v>
      </c>
      <c r="Q18" s="112"/>
      <c r="R18" s="122">
        <v>1</v>
      </c>
      <c r="S18" s="140">
        <v>1</v>
      </c>
      <c r="T18" s="97">
        <f t="shared" si="2"/>
        <v>1</v>
      </c>
      <c r="U18" s="83">
        <v>0</v>
      </c>
      <c r="V18" s="83">
        <f t="shared" ref="V18:V46" si="3">-COS((P18/Y18)*PI())</f>
        <v>1</v>
      </c>
      <c r="W18" s="83">
        <v>0</v>
      </c>
      <c r="X18" s="83">
        <f t="shared" ref="X18:X46" si="4">SIN((P18/Y18)*PI())</f>
        <v>1.22514845490862E-16</v>
      </c>
      <c r="Y18" s="109">
        <v>1</v>
      </c>
    </row>
    <row r="19" spans="1:256" s="83" customFormat="1" ht="50.1" customHeight="1">
      <c r="A19" s="84" t="s">
        <v>114</v>
      </c>
      <c r="B19" s="90" t="s">
        <v>122</v>
      </c>
      <c r="C19" s="90" t="s">
        <v>124</v>
      </c>
      <c r="D19" s="119" t="s">
        <v>200</v>
      </c>
      <c r="E19" s="233" t="s">
        <v>199</v>
      </c>
      <c r="F19" s="234"/>
      <c r="G19" s="99" t="s">
        <v>201</v>
      </c>
      <c r="H19" s="113" t="s">
        <v>155</v>
      </c>
      <c r="I19" s="113" t="s">
        <v>105</v>
      </c>
      <c r="J19" s="100" t="s">
        <v>266</v>
      </c>
      <c r="K19" s="101" t="s">
        <v>356</v>
      </c>
      <c r="L19" s="102" t="s">
        <v>279</v>
      </c>
      <c r="M19" s="73">
        <v>1</v>
      </c>
      <c r="N19" s="122">
        <v>1</v>
      </c>
      <c r="O19" s="122">
        <v>1</v>
      </c>
      <c r="P19" s="122">
        <v>1</v>
      </c>
      <c r="Q19" s="112"/>
      <c r="R19" s="122">
        <v>1</v>
      </c>
      <c r="S19" s="140">
        <v>1</v>
      </c>
      <c r="T19" s="97">
        <f t="shared" si="2"/>
        <v>1</v>
      </c>
      <c r="U19" s="83">
        <v>0</v>
      </c>
      <c r="V19" s="83">
        <f t="shared" si="3"/>
        <v>1</v>
      </c>
      <c r="W19" s="83">
        <v>0</v>
      </c>
      <c r="X19" s="83">
        <f t="shared" si="4"/>
        <v>1.22514845490862E-16</v>
      </c>
      <c r="Y19" s="109">
        <v>1</v>
      </c>
      <c r="IV19" s="109">
        <f>AVERAGE(T18:T19)</f>
        <v>1</v>
      </c>
    </row>
    <row r="20" spans="1:256" s="83" customFormat="1" ht="50.1" customHeight="1">
      <c r="A20" s="77" t="s">
        <v>115</v>
      </c>
      <c r="B20" s="91" t="s">
        <v>122</v>
      </c>
      <c r="C20" s="91" t="s">
        <v>125</v>
      </c>
      <c r="D20" s="114" t="s">
        <v>251</v>
      </c>
      <c r="E20" s="235" t="s">
        <v>269</v>
      </c>
      <c r="F20" s="236"/>
      <c r="G20" s="107" t="s">
        <v>270</v>
      </c>
      <c r="H20" s="107" t="s">
        <v>155</v>
      </c>
      <c r="I20" s="107" t="s">
        <v>105</v>
      </c>
      <c r="J20" s="100" t="s">
        <v>144</v>
      </c>
      <c r="K20" s="132" t="s">
        <v>271</v>
      </c>
      <c r="L20" s="102" t="s">
        <v>272</v>
      </c>
      <c r="M20" s="162">
        <v>1</v>
      </c>
      <c r="N20" s="138">
        <v>1</v>
      </c>
      <c r="O20" s="138">
        <v>0.89</v>
      </c>
      <c r="P20" s="138">
        <v>1</v>
      </c>
      <c r="Q20" s="116"/>
      <c r="R20" s="138">
        <v>1</v>
      </c>
      <c r="S20" s="138">
        <f>AVERAGE(N20:Q20)</f>
        <v>0.96333333333333337</v>
      </c>
      <c r="T20" s="97">
        <f>S20/R20</f>
        <v>0.96333333333333337</v>
      </c>
      <c r="U20" s="83">
        <v>0</v>
      </c>
      <c r="V20" s="83">
        <f t="shared" si="3"/>
        <v>1</v>
      </c>
      <c r="W20" s="83">
        <v>0</v>
      </c>
      <c r="X20" s="83">
        <f t="shared" si="4"/>
        <v>1.22514845490862E-16</v>
      </c>
      <c r="Y20" s="109">
        <v>1</v>
      </c>
    </row>
    <row r="21" spans="1:256" s="194" customFormat="1" ht="50.1" customHeight="1">
      <c r="A21" s="188" t="s">
        <v>115</v>
      </c>
      <c r="B21" s="101" t="s">
        <v>122</v>
      </c>
      <c r="C21" s="101" t="s">
        <v>125</v>
      </c>
      <c r="D21" s="189" t="s">
        <v>252</v>
      </c>
      <c r="E21" s="237" t="s">
        <v>357</v>
      </c>
      <c r="F21" s="238"/>
      <c r="G21" s="132" t="s">
        <v>273</v>
      </c>
      <c r="H21" s="132" t="s">
        <v>155</v>
      </c>
      <c r="I21" s="132" t="s">
        <v>105</v>
      </c>
      <c r="J21" s="100" t="s">
        <v>274</v>
      </c>
      <c r="K21" s="132" t="s">
        <v>275</v>
      </c>
      <c r="L21" s="102" t="s">
        <v>272</v>
      </c>
      <c r="M21" s="190">
        <v>1</v>
      </c>
      <c r="N21" s="191">
        <v>1</v>
      </c>
      <c r="O21" s="191">
        <v>0.83</v>
      </c>
      <c r="P21" s="191">
        <v>0.67</v>
      </c>
      <c r="Q21" s="192"/>
      <c r="R21" s="191">
        <v>1</v>
      </c>
      <c r="S21" s="191">
        <f>AVERAGE(N21:Q21)</f>
        <v>0.83333333333333337</v>
      </c>
      <c r="T21" s="193">
        <f>S21/R21</f>
        <v>0.83333333333333337</v>
      </c>
      <c r="U21" s="83">
        <v>0</v>
      </c>
      <c r="V21" s="83">
        <f t="shared" si="3"/>
        <v>0.50904141575037132</v>
      </c>
      <c r="W21" s="83">
        <v>0</v>
      </c>
      <c r="X21" s="83">
        <f t="shared" si="4"/>
        <v>0.86074202700394364</v>
      </c>
      <c r="Y21" s="109">
        <v>1</v>
      </c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  <c r="IU21" s="83"/>
      <c r="IV21" s="109">
        <f>AVERAGE(T20:T21)</f>
        <v>0.89833333333333343</v>
      </c>
    </row>
    <row r="22" spans="1:256" s="83" customFormat="1" ht="50.1" customHeight="1">
      <c r="A22" s="84" t="s">
        <v>116</v>
      </c>
      <c r="B22" s="90" t="s">
        <v>122</v>
      </c>
      <c r="C22" s="90" t="s">
        <v>125</v>
      </c>
      <c r="D22" s="119" t="s">
        <v>169</v>
      </c>
      <c r="E22" s="233" t="s">
        <v>276</v>
      </c>
      <c r="F22" s="234"/>
      <c r="G22" s="99" t="s">
        <v>277</v>
      </c>
      <c r="H22" s="99" t="s">
        <v>256</v>
      </c>
      <c r="I22" s="99" t="s">
        <v>105</v>
      </c>
      <c r="J22" s="100" t="s">
        <v>274</v>
      </c>
      <c r="K22" s="101" t="s">
        <v>278</v>
      </c>
      <c r="L22" s="102" t="s">
        <v>279</v>
      </c>
      <c r="M22" s="73">
        <v>1</v>
      </c>
      <c r="N22" s="120">
        <v>1</v>
      </c>
      <c r="O22" s="120">
        <v>1</v>
      </c>
      <c r="P22" s="120">
        <v>1</v>
      </c>
      <c r="Q22" s="120"/>
      <c r="R22" s="122">
        <v>1</v>
      </c>
      <c r="S22" s="160">
        <f>AVERAGE(N22:Q22)</f>
        <v>1</v>
      </c>
      <c r="T22" s="97">
        <f>S22/R22</f>
        <v>1</v>
      </c>
      <c r="U22" s="83">
        <v>0</v>
      </c>
      <c r="V22" s="83">
        <f t="shared" si="3"/>
        <v>1</v>
      </c>
      <c r="W22" s="83">
        <v>0</v>
      </c>
      <c r="X22" s="83">
        <f t="shared" si="4"/>
        <v>1.22514845490862E-16</v>
      </c>
      <c r="Y22" s="109">
        <v>1</v>
      </c>
      <c r="IV22" s="109">
        <f>AVERAGE(T22)</f>
        <v>1</v>
      </c>
    </row>
    <row r="23" spans="1:256" s="194" customFormat="1" ht="50.1" customHeight="1">
      <c r="A23" s="207" t="s">
        <v>174</v>
      </c>
      <c r="B23" s="204" t="s">
        <v>104</v>
      </c>
      <c r="C23" s="205" t="s">
        <v>123</v>
      </c>
      <c r="D23" s="189" t="s">
        <v>253</v>
      </c>
      <c r="E23" s="237" t="s">
        <v>254</v>
      </c>
      <c r="F23" s="238"/>
      <c r="G23" s="204" t="s">
        <v>255</v>
      </c>
      <c r="H23" s="204" t="s">
        <v>256</v>
      </c>
      <c r="I23" s="204" t="s">
        <v>105</v>
      </c>
      <c r="J23" s="100" t="s">
        <v>109</v>
      </c>
      <c r="K23" s="205" t="s">
        <v>110</v>
      </c>
      <c r="L23" s="102" t="s">
        <v>111</v>
      </c>
      <c r="M23" s="196">
        <v>1</v>
      </c>
      <c r="N23" s="191">
        <v>0.97</v>
      </c>
      <c r="O23" s="191">
        <v>0.99</v>
      </c>
      <c r="P23" s="191">
        <v>0.95</v>
      </c>
      <c r="Q23" s="208"/>
      <c r="R23" s="191">
        <v>1</v>
      </c>
      <c r="S23" s="191">
        <f>AVERAGE(N23:Q23)</f>
        <v>0.97000000000000008</v>
      </c>
      <c r="T23" s="193">
        <f>S23/R23</f>
        <v>0.97000000000000008</v>
      </c>
      <c r="U23" s="194">
        <v>0</v>
      </c>
      <c r="V23" s="194">
        <f t="shared" si="3"/>
        <v>0.98768834059513766</v>
      </c>
      <c r="W23" s="194">
        <v>0</v>
      </c>
      <c r="X23" s="194">
        <f t="shared" si="4"/>
        <v>0.15643446504023098</v>
      </c>
      <c r="Y23" s="209">
        <v>1</v>
      </c>
      <c r="IV23" s="209">
        <f>AVERAGE(T23)</f>
        <v>0.97000000000000008</v>
      </c>
    </row>
    <row r="24" spans="1:256" s="83" customFormat="1" ht="50.1" customHeight="1">
      <c r="A24" s="136" t="s">
        <v>181</v>
      </c>
      <c r="B24" s="135" t="s">
        <v>122</v>
      </c>
      <c r="C24" s="135" t="s">
        <v>124</v>
      </c>
      <c r="D24" s="119" t="s">
        <v>219</v>
      </c>
      <c r="E24" s="233" t="s">
        <v>218</v>
      </c>
      <c r="F24" s="234"/>
      <c r="G24" s="99" t="s">
        <v>221</v>
      </c>
      <c r="H24" s="99" t="s">
        <v>155</v>
      </c>
      <c r="I24" s="113" t="s">
        <v>105</v>
      </c>
      <c r="J24" s="100" t="s">
        <v>147</v>
      </c>
      <c r="K24" s="101" t="s">
        <v>280</v>
      </c>
      <c r="L24" s="102" t="s">
        <v>281</v>
      </c>
      <c r="M24" s="166">
        <v>3</v>
      </c>
      <c r="N24" s="141">
        <v>0.79</v>
      </c>
      <c r="O24" s="112">
        <v>1</v>
      </c>
      <c r="P24" s="121">
        <v>0</v>
      </c>
      <c r="Q24" s="121"/>
      <c r="R24" s="112">
        <v>3</v>
      </c>
      <c r="S24" s="142">
        <f>AVERAGE(N24:Q24)</f>
        <v>0.59666666666666668</v>
      </c>
      <c r="T24" s="97">
        <f>IF(AND(P24&gt;=0,P24&lt;=1),1,"")</f>
        <v>1</v>
      </c>
      <c r="U24" s="83">
        <v>0</v>
      </c>
      <c r="V24" s="83">
        <f t="shared" si="3"/>
        <v>-1</v>
      </c>
      <c r="W24" s="83">
        <v>0</v>
      </c>
      <c r="X24" s="83">
        <f t="shared" si="4"/>
        <v>0</v>
      </c>
      <c r="Y24" s="109">
        <v>1</v>
      </c>
    </row>
    <row r="25" spans="1:256" s="83" customFormat="1" ht="50.1" customHeight="1">
      <c r="A25" s="136" t="s">
        <v>181</v>
      </c>
      <c r="B25" s="135" t="s">
        <v>122</v>
      </c>
      <c r="C25" s="135" t="s">
        <v>124</v>
      </c>
      <c r="D25" s="119" t="s">
        <v>220</v>
      </c>
      <c r="E25" s="233" t="s">
        <v>222</v>
      </c>
      <c r="F25" s="234"/>
      <c r="G25" s="113" t="s">
        <v>223</v>
      </c>
      <c r="H25" s="113" t="s">
        <v>155</v>
      </c>
      <c r="I25" s="113" t="s">
        <v>105</v>
      </c>
      <c r="J25" s="100" t="s">
        <v>109</v>
      </c>
      <c r="K25" s="101" t="s">
        <v>110</v>
      </c>
      <c r="L25" s="102" t="s">
        <v>111</v>
      </c>
      <c r="M25" s="143">
        <v>0</v>
      </c>
      <c r="N25" s="123">
        <v>0</v>
      </c>
      <c r="O25" s="167" t="s">
        <v>282</v>
      </c>
      <c r="P25" s="167" t="s">
        <v>282</v>
      </c>
      <c r="Q25" s="167" t="s">
        <v>282</v>
      </c>
      <c r="R25" s="144">
        <v>0</v>
      </c>
      <c r="S25" s="124">
        <v>0</v>
      </c>
      <c r="T25" s="168"/>
      <c r="U25" s="83">
        <v>0</v>
      </c>
      <c r="V25" s="83" t="e">
        <f t="shared" si="3"/>
        <v>#VALUE!</v>
      </c>
      <c r="W25" s="83">
        <v>0</v>
      </c>
      <c r="X25" s="83" t="e">
        <f t="shared" si="4"/>
        <v>#VALUE!</v>
      </c>
      <c r="Y25" s="109">
        <v>1</v>
      </c>
      <c r="IV25" s="109">
        <f>AVERAGE(T24:T25)</f>
        <v>1</v>
      </c>
    </row>
    <row r="26" spans="1:256" s="83" customFormat="1" ht="50.1" customHeight="1">
      <c r="A26" s="77" t="s">
        <v>117</v>
      </c>
      <c r="B26" s="91" t="s">
        <v>122</v>
      </c>
      <c r="C26" s="91" t="s">
        <v>124</v>
      </c>
      <c r="D26" s="114" t="s">
        <v>202</v>
      </c>
      <c r="E26" s="235" t="s">
        <v>203</v>
      </c>
      <c r="F26" s="236"/>
      <c r="G26" s="115" t="s">
        <v>204</v>
      </c>
      <c r="H26" s="169" t="s">
        <v>156</v>
      </c>
      <c r="I26" s="115" t="s">
        <v>105</v>
      </c>
      <c r="J26" s="100" t="s">
        <v>266</v>
      </c>
      <c r="K26" s="132" t="s">
        <v>334</v>
      </c>
      <c r="L26" s="102" t="s">
        <v>332</v>
      </c>
      <c r="M26" s="134">
        <v>1</v>
      </c>
      <c r="N26" s="145">
        <v>0.81</v>
      </c>
      <c r="O26" s="146">
        <v>0.81130000000000002</v>
      </c>
      <c r="P26" s="146">
        <v>0.91020000000000001</v>
      </c>
      <c r="Q26" s="125"/>
      <c r="R26" s="145">
        <v>0.9</v>
      </c>
      <c r="S26" s="147">
        <f>P26</f>
        <v>0.91020000000000001</v>
      </c>
      <c r="T26" s="148">
        <v>0.91020000000000001</v>
      </c>
      <c r="U26" s="83">
        <v>0</v>
      </c>
      <c r="V26" s="83">
        <f t="shared" si="3"/>
        <v>0.96046879139286956</v>
      </c>
      <c r="W26" s="83">
        <v>0</v>
      </c>
      <c r="X26" s="83">
        <f t="shared" si="4"/>
        <v>0.27838768069065217</v>
      </c>
      <c r="Y26" s="109">
        <v>1</v>
      </c>
    </row>
    <row r="27" spans="1:256" s="194" customFormat="1" ht="50.1" customHeight="1">
      <c r="A27" s="188" t="s">
        <v>117</v>
      </c>
      <c r="B27" s="101" t="s">
        <v>122</v>
      </c>
      <c r="C27" s="101" t="s">
        <v>124</v>
      </c>
      <c r="D27" s="189" t="s">
        <v>205</v>
      </c>
      <c r="E27" s="237" t="s">
        <v>206</v>
      </c>
      <c r="F27" s="238"/>
      <c r="G27" s="132" t="s">
        <v>207</v>
      </c>
      <c r="H27" s="132" t="s">
        <v>156</v>
      </c>
      <c r="I27" s="132" t="s">
        <v>105</v>
      </c>
      <c r="J27" s="100" t="s">
        <v>266</v>
      </c>
      <c r="K27" s="204" t="s">
        <v>334</v>
      </c>
      <c r="L27" s="102" t="s">
        <v>332</v>
      </c>
      <c r="M27" s="200">
        <v>1</v>
      </c>
      <c r="N27" s="201">
        <v>0.23</v>
      </c>
      <c r="O27" s="201">
        <v>0.48</v>
      </c>
      <c r="P27" s="201">
        <v>0.65</v>
      </c>
      <c r="Q27" s="202"/>
      <c r="R27" s="201">
        <v>0.75</v>
      </c>
      <c r="S27" s="203">
        <f>P27</f>
        <v>0.65</v>
      </c>
      <c r="T27" s="193">
        <v>0.65</v>
      </c>
      <c r="U27" s="83">
        <v>0</v>
      </c>
      <c r="V27" s="83">
        <f t="shared" si="3"/>
        <v>0.45399049973954669</v>
      </c>
      <c r="W27" s="83">
        <v>0</v>
      </c>
      <c r="X27" s="83">
        <f t="shared" si="4"/>
        <v>0.8910065241883679</v>
      </c>
      <c r="Y27" s="109">
        <v>1</v>
      </c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  <c r="IR27" s="83"/>
      <c r="IS27" s="83"/>
      <c r="IT27" s="83"/>
      <c r="IU27" s="83"/>
      <c r="IV27" s="83"/>
    </row>
    <row r="28" spans="1:256" s="83" customFormat="1" ht="50.1" customHeight="1">
      <c r="A28" s="77" t="s">
        <v>117</v>
      </c>
      <c r="B28" s="91" t="s">
        <v>122</v>
      </c>
      <c r="C28" s="91" t="s">
        <v>124</v>
      </c>
      <c r="D28" s="114" t="s">
        <v>208</v>
      </c>
      <c r="E28" s="235" t="s">
        <v>209</v>
      </c>
      <c r="F28" s="236"/>
      <c r="G28" s="115" t="s">
        <v>210</v>
      </c>
      <c r="H28" s="169" t="s">
        <v>156</v>
      </c>
      <c r="I28" s="115" t="s">
        <v>105</v>
      </c>
      <c r="J28" s="100" t="s">
        <v>266</v>
      </c>
      <c r="K28" s="132" t="s">
        <v>334</v>
      </c>
      <c r="L28" s="102" t="s">
        <v>332</v>
      </c>
      <c r="M28" s="134">
        <v>1</v>
      </c>
      <c r="N28" s="145">
        <v>0.54339999999999999</v>
      </c>
      <c r="O28" s="145">
        <v>0.67</v>
      </c>
      <c r="P28" s="145">
        <v>0.87</v>
      </c>
      <c r="Q28" s="125"/>
      <c r="R28" s="145">
        <v>0.8</v>
      </c>
      <c r="S28" s="108">
        <v>0.67</v>
      </c>
      <c r="T28" s="97">
        <v>0.67</v>
      </c>
      <c r="U28" s="83">
        <v>0</v>
      </c>
      <c r="V28" s="83">
        <f t="shared" si="3"/>
        <v>0.91775462568398114</v>
      </c>
      <c r="W28" s="83">
        <v>0</v>
      </c>
      <c r="X28" s="83">
        <f t="shared" si="4"/>
        <v>0.39714789063478062</v>
      </c>
      <c r="Y28" s="109">
        <v>1</v>
      </c>
    </row>
    <row r="29" spans="1:256" s="83" customFormat="1" ht="50.1" customHeight="1">
      <c r="A29" s="77" t="s">
        <v>117</v>
      </c>
      <c r="B29" s="91" t="s">
        <v>122</v>
      </c>
      <c r="C29" s="91" t="s">
        <v>124</v>
      </c>
      <c r="D29" s="114" t="s">
        <v>211</v>
      </c>
      <c r="E29" s="235" t="s">
        <v>212</v>
      </c>
      <c r="F29" s="236"/>
      <c r="G29" s="115" t="s">
        <v>213</v>
      </c>
      <c r="H29" s="169" t="s">
        <v>156</v>
      </c>
      <c r="I29" s="115" t="s">
        <v>105</v>
      </c>
      <c r="J29" s="100" t="s">
        <v>266</v>
      </c>
      <c r="K29" s="132" t="s">
        <v>334</v>
      </c>
      <c r="L29" s="102" t="s">
        <v>332</v>
      </c>
      <c r="M29" s="134">
        <v>1</v>
      </c>
      <c r="N29" s="146">
        <v>0.18559999999999999</v>
      </c>
      <c r="O29" s="180" t="s">
        <v>282</v>
      </c>
      <c r="P29" s="180" t="s">
        <v>282</v>
      </c>
      <c r="Q29" s="125"/>
      <c r="R29" s="180" t="s">
        <v>282</v>
      </c>
      <c r="S29" s="180" t="s">
        <v>282</v>
      </c>
      <c r="T29" s="185"/>
      <c r="U29" s="83">
        <v>0</v>
      </c>
      <c r="V29" s="83" t="e">
        <f t="shared" si="3"/>
        <v>#VALUE!</v>
      </c>
      <c r="W29" s="83">
        <v>0</v>
      </c>
      <c r="X29" s="83" t="e">
        <f t="shared" si="4"/>
        <v>#VALUE!</v>
      </c>
      <c r="Y29" s="109">
        <v>1</v>
      </c>
    </row>
    <row r="30" spans="1:256" s="194" customFormat="1" ht="50.1" customHeight="1">
      <c r="A30" s="188" t="s">
        <v>117</v>
      </c>
      <c r="B30" s="205" t="s">
        <v>122</v>
      </c>
      <c r="C30" s="205" t="s">
        <v>124</v>
      </c>
      <c r="D30" s="189" t="s">
        <v>214</v>
      </c>
      <c r="E30" s="237" t="s">
        <v>347</v>
      </c>
      <c r="F30" s="238"/>
      <c r="G30" s="204" t="s">
        <v>215</v>
      </c>
      <c r="H30" s="204" t="s">
        <v>156</v>
      </c>
      <c r="I30" s="204" t="s">
        <v>105</v>
      </c>
      <c r="J30" s="100" t="s">
        <v>266</v>
      </c>
      <c r="K30" s="204" t="s">
        <v>334</v>
      </c>
      <c r="L30" s="102" t="s">
        <v>332</v>
      </c>
      <c r="M30" s="196">
        <v>1</v>
      </c>
      <c r="N30" s="201">
        <v>0.91</v>
      </c>
      <c r="O30" s="210">
        <v>0.95</v>
      </c>
      <c r="P30" s="210">
        <v>0.9</v>
      </c>
      <c r="Q30" s="202"/>
      <c r="R30" s="201">
        <v>1</v>
      </c>
      <c r="S30" s="203">
        <f>AVERAGE(N30:Q30)</f>
        <v>0.91999999999999993</v>
      </c>
      <c r="T30" s="193">
        <v>0.9</v>
      </c>
      <c r="U30" s="194">
        <v>0</v>
      </c>
      <c r="V30" s="194">
        <f t="shared" si="3"/>
        <v>0.95105651629515353</v>
      </c>
      <c r="W30" s="194">
        <v>0</v>
      </c>
      <c r="X30" s="194">
        <f t="shared" si="4"/>
        <v>0.30901699437494751</v>
      </c>
      <c r="Y30" s="209">
        <v>1</v>
      </c>
    </row>
    <row r="31" spans="1:256" s="83" customFormat="1" ht="50.1" customHeight="1">
      <c r="A31" s="77" t="s">
        <v>117</v>
      </c>
      <c r="B31" s="170" t="s">
        <v>122</v>
      </c>
      <c r="C31" s="170" t="s">
        <v>124</v>
      </c>
      <c r="D31" s="114" t="s">
        <v>216</v>
      </c>
      <c r="E31" s="235" t="s">
        <v>217</v>
      </c>
      <c r="F31" s="236"/>
      <c r="G31" s="169" t="s">
        <v>204</v>
      </c>
      <c r="H31" s="169" t="s">
        <v>156</v>
      </c>
      <c r="I31" s="169" t="s">
        <v>105</v>
      </c>
      <c r="J31" s="100" t="s">
        <v>266</v>
      </c>
      <c r="K31" s="132" t="s">
        <v>334</v>
      </c>
      <c r="L31" s="102" t="s">
        <v>332</v>
      </c>
      <c r="M31" s="67">
        <v>1</v>
      </c>
      <c r="N31" s="145">
        <v>0.69</v>
      </c>
      <c r="O31" s="180" t="s">
        <v>282</v>
      </c>
      <c r="P31" s="180" t="s">
        <v>282</v>
      </c>
      <c r="Q31" s="125"/>
      <c r="R31" s="180" t="s">
        <v>282</v>
      </c>
      <c r="S31" s="180" t="s">
        <v>282</v>
      </c>
      <c r="T31" s="185"/>
    </row>
    <row r="32" spans="1:256" s="83" customFormat="1" ht="50.1" customHeight="1">
      <c r="A32" s="77" t="s">
        <v>117</v>
      </c>
      <c r="B32" s="170" t="s">
        <v>122</v>
      </c>
      <c r="C32" s="170" t="s">
        <v>124</v>
      </c>
      <c r="D32" s="114" t="s">
        <v>348</v>
      </c>
      <c r="E32" s="235" t="s">
        <v>349</v>
      </c>
      <c r="F32" s="236"/>
      <c r="G32" s="169" t="s">
        <v>350</v>
      </c>
      <c r="H32" s="169" t="s">
        <v>156</v>
      </c>
      <c r="I32" s="169" t="s">
        <v>105</v>
      </c>
      <c r="J32" s="100" t="s">
        <v>351</v>
      </c>
      <c r="K32" s="132" t="s">
        <v>352</v>
      </c>
      <c r="L32" s="102" t="s">
        <v>352</v>
      </c>
      <c r="M32" s="186" t="s">
        <v>353</v>
      </c>
      <c r="N32" s="145"/>
      <c r="O32" s="180">
        <v>-4272849</v>
      </c>
      <c r="P32" s="180">
        <v>-51739210</v>
      </c>
      <c r="Q32" s="125"/>
      <c r="R32" s="180" t="s">
        <v>353</v>
      </c>
      <c r="S32" s="180">
        <f>P32</f>
        <v>-51739210</v>
      </c>
      <c r="T32" s="97">
        <v>1</v>
      </c>
    </row>
    <row r="33" spans="1:256" s="83" customFormat="1" ht="50.1" customHeight="1">
      <c r="A33" s="77" t="s">
        <v>117</v>
      </c>
      <c r="B33" s="91" t="s">
        <v>122</v>
      </c>
      <c r="C33" s="91" t="s">
        <v>124</v>
      </c>
      <c r="D33" s="114" t="s">
        <v>355</v>
      </c>
      <c r="E33" s="235" t="s">
        <v>354</v>
      </c>
      <c r="F33" s="236"/>
      <c r="G33" s="115" t="s">
        <v>350</v>
      </c>
      <c r="H33" s="169" t="s">
        <v>156</v>
      </c>
      <c r="I33" s="169" t="s">
        <v>105</v>
      </c>
      <c r="J33" s="100" t="s">
        <v>351</v>
      </c>
      <c r="K33" s="132" t="s">
        <v>352</v>
      </c>
      <c r="L33" s="102" t="s">
        <v>352</v>
      </c>
      <c r="M33" s="186" t="s">
        <v>353</v>
      </c>
      <c r="N33" s="145"/>
      <c r="O33" s="180">
        <v>-108670971</v>
      </c>
      <c r="P33" s="180">
        <v>-369158124</v>
      </c>
      <c r="Q33" s="125"/>
      <c r="R33" s="180" t="s">
        <v>353</v>
      </c>
      <c r="S33" s="180">
        <v>-108670971</v>
      </c>
      <c r="T33" s="97">
        <v>1</v>
      </c>
      <c r="U33" s="83">
        <v>0</v>
      </c>
      <c r="V33" s="83" t="e">
        <f t="shared" si="3"/>
        <v>#NUM!</v>
      </c>
      <c r="W33" s="83">
        <v>0</v>
      </c>
      <c r="X33" s="83" t="e">
        <f t="shared" si="4"/>
        <v>#NUM!</v>
      </c>
      <c r="Y33" s="109">
        <v>1</v>
      </c>
      <c r="IV33" s="109">
        <f>AVERAGE(T26:T33)</f>
        <v>0.85503333333333342</v>
      </c>
    </row>
    <row r="34" spans="1:256" s="83" customFormat="1" ht="50.1" customHeight="1">
      <c r="A34" s="84" t="s">
        <v>118</v>
      </c>
      <c r="B34" s="90" t="s">
        <v>122</v>
      </c>
      <c r="C34" s="90" t="s">
        <v>124</v>
      </c>
      <c r="D34" s="119" t="s">
        <v>227</v>
      </c>
      <c r="E34" s="233" t="s">
        <v>230</v>
      </c>
      <c r="F34" s="234"/>
      <c r="G34" s="113" t="s">
        <v>231</v>
      </c>
      <c r="H34" s="99" t="s">
        <v>155</v>
      </c>
      <c r="I34" s="113" t="s">
        <v>105</v>
      </c>
      <c r="J34" s="100" t="s">
        <v>109</v>
      </c>
      <c r="K34" s="101" t="s">
        <v>110</v>
      </c>
      <c r="L34" s="102" t="s">
        <v>111</v>
      </c>
      <c r="M34" s="73">
        <v>1</v>
      </c>
      <c r="N34" s="122">
        <v>1</v>
      </c>
      <c r="O34" s="167" t="s">
        <v>282</v>
      </c>
      <c r="P34" s="167" t="s">
        <v>282</v>
      </c>
      <c r="Q34" s="167" t="s">
        <v>282</v>
      </c>
      <c r="R34" s="122">
        <v>1</v>
      </c>
      <c r="S34" s="122">
        <v>1</v>
      </c>
      <c r="T34" s="168"/>
      <c r="U34" s="83">
        <v>0</v>
      </c>
      <c r="V34" s="83" t="e">
        <f t="shared" si="3"/>
        <v>#VALUE!</v>
      </c>
      <c r="W34" s="83">
        <v>0</v>
      </c>
      <c r="X34" s="83" t="e">
        <f t="shared" si="4"/>
        <v>#VALUE!</v>
      </c>
      <c r="Y34" s="109">
        <v>1</v>
      </c>
    </row>
    <row r="35" spans="1:256" s="83" customFormat="1" ht="50.1" customHeight="1">
      <c r="A35" s="84" t="s">
        <v>118</v>
      </c>
      <c r="B35" s="90" t="s">
        <v>122</v>
      </c>
      <c r="C35" s="90" t="s">
        <v>124</v>
      </c>
      <c r="D35" s="119" t="s">
        <v>228</v>
      </c>
      <c r="E35" s="233" t="s">
        <v>232</v>
      </c>
      <c r="F35" s="234"/>
      <c r="G35" s="113" t="s">
        <v>233</v>
      </c>
      <c r="H35" s="113" t="s">
        <v>155</v>
      </c>
      <c r="I35" s="113" t="s">
        <v>105</v>
      </c>
      <c r="J35" s="100" t="s">
        <v>109</v>
      </c>
      <c r="K35" s="101" t="s">
        <v>110</v>
      </c>
      <c r="L35" s="102" t="s">
        <v>111</v>
      </c>
      <c r="M35" s="73">
        <v>1</v>
      </c>
      <c r="N35" s="122">
        <v>1</v>
      </c>
      <c r="O35" s="167" t="s">
        <v>282</v>
      </c>
      <c r="P35" s="167" t="s">
        <v>282</v>
      </c>
      <c r="Q35" s="167" t="s">
        <v>282</v>
      </c>
      <c r="R35" s="122">
        <v>1</v>
      </c>
      <c r="S35" s="122">
        <v>1</v>
      </c>
      <c r="T35" s="168"/>
      <c r="U35" s="83">
        <v>0</v>
      </c>
      <c r="V35" s="83" t="e">
        <f t="shared" si="3"/>
        <v>#VALUE!</v>
      </c>
      <c r="W35" s="83">
        <v>0</v>
      </c>
      <c r="X35" s="83" t="e">
        <f t="shared" si="4"/>
        <v>#VALUE!</v>
      </c>
      <c r="Y35" s="109">
        <v>1</v>
      </c>
    </row>
    <row r="36" spans="1:256" s="83" customFormat="1" ht="50.1" customHeight="1">
      <c r="A36" s="84" t="s">
        <v>118</v>
      </c>
      <c r="B36" s="159" t="s">
        <v>122</v>
      </c>
      <c r="C36" s="159" t="s">
        <v>124</v>
      </c>
      <c r="D36" s="119" t="s">
        <v>229</v>
      </c>
      <c r="E36" s="233" t="s">
        <v>234</v>
      </c>
      <c r="F36" s="234"/>
      <c r="G36" s="158" t="s">
        <v>235</v>
      </c>
      <c r="H36" s="158" t="s">
        <v>155</v>
      </c>
      <c r="I36" s="158" t="s">
        <v>105</v>
      </c>
      <c r="J36" s="100" t="s">
        <v>144</v>
      </c>
      <c r="K36" s="132" t="s">
        <v>283</v>
      </c>
      <c r="L36" s="102" t="s">
        <v>284</v>
      </c>
      <c r="M36" s="73">
        <v>1</v>
      </c>
      <c r="N36" s="122">
        <v>1</v>
      </c>
      <c r="O36" s="122">
        <v>1</v>
      </c>
      <c r="P36" s="122">
        <v>1</v>
      </c>
      <c r="Q36" s="112"/>
      <c r="R36" s="122">
        <v>1</v>
      </c>
      <c r="S36" s="122">
        <v>1</v>
      </c>
      <c r="T36" s="97">
        <v>1</v>
      </c>
    </row>
    <row r="37" spans="1:256" s="83" customFormat="1" ht="50.1" customHeight="1">
      <c r="A37" s="84" t="s">
        <v>118</v>
      </c>
      <c r="B37" s="159" t="s">
        <v>122</v>
      </c>
      <c r="C37" s="159" t="s">
        <v>124</v>
      </c>
      <c r="D37" s="119" t="s">
        <v>285</v>
      </c>
      <c r="E37" s="233" t="s">
        <v>286</v>
      </c>
      <c r="F37" s="234"/>
      <c r="G37" s="163" t="s">
        <v>287</v>
      </c>
      <c r="H37" s="163" t="s">
        <v>156</v>
      </c>
      <c r="I37" s="163" t="s">
        <v>105</v>
      </c>
      <c r="J37" s="100" t="s">
        <v>288</v>
      </c>
      <c r="K37" s="132" t="s">
        <v>289</v>
      </c>
      <c r="L37" s="102" t="s">
        <v>290</v>
      </c>
      <c r="M37" s="73">
        <v>0</v>
      </c>
      <c r="N37" s="172" t="s">
        <v>291</v>
      </c>
      <c r="O37" s="171">
        <v>8.5999999999999993E-2</v>
      </c>
      <c r="P37" s="195">
        <v>2.6599999999999999E-2</v>
      </c>
      <c r="Q37" s="112"/>
      <c r="R37" s="171">
        <v>0</v>
      </c>
      <c r="S37" s="171">
        <f>AVERAGE(O37:Q37)</f>
        <v>5.6299999999999996E-2</v>
      </c>
      <c r="T37" s="148">
        <f>P37</f>
        <v>2.6599999999999999E-2</v>
      </c>
    </row>
    <row r="38" spans="1:256" s="194" customFormat="1" ht="50.1" customHeight="1">
      <c r="A38" s="188" t="s">
        <v>118</v>
      </c>
      <c r="B38" s="101" t="s">
        <v>122</v>
      </c>
      <c r="C38" s="101" t="s">
        <v>124</v>
      </c>
      <c r="D38" s="189" t="s">
        <v>292</v>
      </c>
      <c r="E38" s="237" t="s">
        <v>293</v>
      </c>
      <c r="F38" s="238"/>
      <c r="G38" s="132" t="s">
        <v>294</v>
      </c>
      <c r="H38" s="132" t="s">
        <v>156</v>
      </c>
      <c r="I38" s="132" t="s">
        <v>105</v>
      </c>
      <c r="J38" s="100" t="s">
        <v>144</v>
      </c>
      <c r="K38" s="204" t="s">
        <v>295</v>
      </c>
      <c r="L38" s="102" t="s">
        <v>279</v>
      </c>
      <c r="M38" s="196">
        <v>1</v>
      </c>
      <c r="N38" s="197">
        <v>0</v>
      </c>
      <c r="O38" s="197">
        <v>0</v>
      </c>
      <c r="P38" s="197">
        <v>0</v>
      </c>
      <c r="Q38" s="198"/>
      <c r="R38" s="197">
        <v>1</v>
      </c>
      <c r="S38" s="197">
        <v>0</v>
      </c>
      <c r="T38" s="199">
        <v>0</v>
      </c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  <c r="IQ38" s="83"/>
      <c r="IR38" s="83"/>
      <c r="IS38" s="83"/>
      <c r="IT38" s="83"/>
      <c r="IU38" s="83"/>
      <c r="IV38" s="83"/>
    </row>
    <row r="39" spans="1:256" s="83" customFormat="1" ht="50.1" customHeight="1">
      <c r="A39" s="84" t="s">
        <v>118</v>
      </c>
      <c r="B39" s="159" t="s">
        <v>122</v>
      </c>
      <c r="C39" s="159" t="s">
        <v>124</v>
      </c>
      <c r="D39" s="119" t="s">
        <v>297</v>
      </c>
      <c r="E39" s="233" t="s">
        <v>296</v>
      </c>
      <c r="F39" s="234"/>
      <c r="G39" s="163" t="s">
        <v>298</v>
      </c>
      <c r="H39" s="163" t="s">
        <v>156</v>
      </c>
      <c r="I39" s="163" t="s">
        <v>105</v>
      </c>
      <c r="J39" s="100" t="s">
        <v>144</v>
      </c>
      <c r="K39" s="204" t="s">
        <v>295</v>
      </c>
      <c r="L39" s="102" t="s">
        <v>279</v>
      </c>
      <c r="M39" s="73">
        <v>1</v>
      </c>
      <c r="N39" s="172">
        <v>0</v>
      </c>
      <c r="O39" s="172">
        <v>0</v>
      </c>
      <c r="P39" s="122">
        <v>1</v>
      </c>
      <c r="Q39" s="112"/>
      <c r="R39" s="172">
        <v>1</v>
      </c>
      <c r="S39" s="172">
        <v>1</v>
      </c>
      <c r="T39" s="187">
        <v>1</v>
      </c>
    </row>
    <row r="40" spans="1:256" s="194" customFormat="1" ht="50.1" customHeight="1">
      <c r="A40" s="188" t="s">
        <v>118</v>
      </c>
      <c r="B40" s="205" t="s">
        <v>122</v>
      </c>
      <c r="C40" s="205" t="s">
        <v>124</v>
      </c>
      <c r="D40" s="189" t="s">
        <v>299</v>
      </c>
      <c r="E40" s="237" t="s">
        <v>300</v>
      </c>
      <c r="F40" s="238"/>
      <c r="G40" s="204" t="s">
        <v>301</v>
      </c>
      <c r="H40" s="204" t="s">
        <v>156</v>
      </c>
      <c r="I40" s="204" t="s">
        <v>105</v>
      </c>
      <c r="J40" s="100" t="s">
        <v>144</v>
      </c>
      <c r="K40" s="204" t="s">
        <v>295</v>
      </c>
      <c r="L40" s="102" t="s">
        <v>279</v>
      </c>
      <c r="M40" s="196">
        <v>1</v>
      </c>
      <c r="N40" s="197">
        <v>1</v>
      </c>
      <c r="O40" s="197">
        <v>0.89</v>
      </c>
      <c r="P40" s="211">
        <v>1</v>
      </c>
      <c r="Q40" s="198"/>
      <c r="R40" s="197">
        <f>AVERAGE(N40:Q40)</f>
        <v>0.96333333333333337</v>
      </c>
      <c r="S40" s="197">
        <f>R40</f>
        <v>0.96333333333333337</v>
      </c>
      <c r="T40" s="193">
        <v>0.95</v>
      </c>
    </row>
    <row r="41" spans="1:256" s="83" customFormat="1" ht="50.1" customHeight="1">
      <c r="A41" s="84" t="s">
        <v>118</v>
      </c>
      <c r="B41" s="164" t="s">
        <v>122</v>
      </c>
      <c r="C41" s="164" t="s">
        <v>124</v>
      </c>
      <c r="D41" s="119" t="s">
        <v>304</v>
      </c>
      <c r="E41" s="233" t="s">
        <v>302</v>
      </c>
      <c r="F41" s="234"/>
      <c r="G41" s="163" t="s">
        <v>303</v>
      </c>
      <c r="H41" s="163" t="s">
        <v>156</v>
      </c>
      <c r="I41" s="163" t="s">
        <v>105</v>
      </c>
      <c r="J41" s="100" t="s">
        <v>306</v>
      </c>
      <c r="K41" s="132" t="s">
        <v>307</v>
      </c>
      <c r="L41" s="102" t="s">
        <v>308</v>
      </c>
      <c r="M41" s="173">
        <v>0</v>
      </c>
      <c r="N41" s="172" t="s">
        <v>291</v>
      </c>
      <c r="O41" s="172">
        <v>0</v>
      </c>
      <c r="P41" s="172">
        <v>0</v>
      </c>
      <c r="Q41" s="112"/>
      <c r="R41" s="172">
        <v>0</v>
      </c>
      <c r="S41" s="172">
        <v>0</v>
      </c>
      <c r="T41" s="97">
        <v>0</v>
      </c>
    </row>
    <row r="42" spans="1:256" s="83" customFormat="1" ht="50.1" customHeight="1">
      <c r="A42" s="84" t="s">
        <v>118</v>
      </c>
      <c r="B42" s="164" t="s">
        <v>122</v>
      </c>
      <c r="C42" s="164" t="s">
        <v>124</v>
      </c>
      <c r="D42" s="119" t="s">
        <v>310</v>
      </c>
      <c r="E42" s="233" t="s">
        <v>309</v>
      </c>
      <c r="F42" s="234"/>
      <c r="G42" s="163" t="s">
        <v>311</v>
      </c>
      <c r="H42" s="163" t="s">
        <v>156</v>
      </c>
      <c r="I42" s="163" t="s">
        <v>105</v>
      </c>
      <c r="J42" s="100" t="s">
        <v>312</v>
      </c>
      <c r="K42" s="132" t="s">
        <v>313</v>
      </c>
      <c r="L42" s="102" t="s">
        <v>314</v>
      </c>
      <c r="M42" s="73">
        <v>1</v>
      </c>
      <c r="N42" s="172">
        <v>0</v>
      </c>
      <c r="O42" s="172">
        <v>0</v>
      </c>
      <c r="P42" s="172">
        <v>0</v>
      </c>
      <c r="Q42" s="112"/>
      <c r="R42" s="172">
        <v>0</v>
      </c>
      <c r="S42" s="172">
        <v>0</v>
      </c>
      <c r="T42" s="97">
        <v>0</v>
      </c>
    </row>
    <row r="43" spans="1:256" s="83" customFormat="1" ht="50.1" customHeight="1">
      <c r="A43" s="84" t="s">
        <v>118</v>
      </c>
      <c r="B43" s="164" t="s">
        <v>122</v>
      </c>
      <c r="C43" s="164" t="s">
        <v>124</v>
      </c>
      <c r="D43" s="119" t="s">
        <v>316</v>
      </c>
      <c r="E43" s="233" t="s">
        <v>315</v>
      </c>
      <c r="F43" s="234"/>
      <c r="G43" s="163" t="s">
        <v>317</v>
      </c>
      <c r="H43" s="163" t="s">
        <v>156</v>
      </c>
      <c r="I43" s="163" t="s">
        <v>105</v>
      </c>
      <c r="J43" s="100" t="s">
        <v>288</v>
      </c>
      <c r="K43" s="132" t="s">
        <v>289</v>
      </c>
      <c r="L43" s="102" t="s">
        <v>318</v>
      </c>
      <c r="M43" s="172">
        <v>0</v>
      </c>
      <c r="N43" s="172">
        <v>0</v>
      </c>
      <c r="O43" s="172">
        <v>0</v>
      </c>
      <c r="P43" s="172">
        <v>0</v>
      </c>
      <c r="Q43" s="112"/>
      <c r="R43" s="172">
        <v>0</v>
      </c>
      <c r="S43" s="172">
        <v>0</v>
      </c>
      <c r="T43" s="97">
        <v>0</v>
      </c>
    </row>
    <row r="44" spans="1:256" s="83" customFormat="1" ht="50.1" customHeight="1">
      <c r="A44" s="84" t="s">
        <v>118</v>
      </c>
      <c r="B44" s="164" t="s">
        <v>122</v>
      </c>
      <c r="C44" s="164" t="s">
        <v>124</v>
      </c>
      <c r="D44" s="119" t="s">
        <v>320</v>
      </c>
      <c r="E44" s="233" t="s">
        <v>319</v>
      </c>
      <c r="F44" s="234"/>
      <c r="G44" s="163" t="s">
        <v>321</v>
      </c>
      <c r="H44" s="163" t="s">
        <v>156</v>
      </c>
      <c r="I44" s="163" t="s">
        <v>105</v>
      </c>
      <c r="J44" s="100" t="s">
        <v>305</v>
      </c>
      <c r="K44" s="132" t="s">
        <v>323</v>
      </c>
      <c r="L44" s="102" t="s">
        <v>322</v>
      </c>
      <c r="M44" s="172">
        <v>0</v>
      </c>
      <c r="N44" s="172">
        <v>0</v>
      </c>
      <c r="O44" s="172">
        <v>0</v>
      </c>
      <c r="P44" s="172">
        <v>0</v>
      </c>
      <c r="Q44" s="112"/>
      <c r="R44" s="172">
        <v>0</v>
      </c>
      <c r="S44" s="172">
        <v>0</v>
      </c>
      <c r="T44" s="97">
        <v>0</v>
      </c>
    </row>
    <row r="45" spans="1:256" s="83" customFormat="1" ht="50.1" customHeight="1">
      <c r="A45" s="84" t="s">
        <v>118</v>
      </c>
      <c r="B45" s="164" t="s">
        <v>122</v>
      </c>
      <c r="C45" s="164" t="s">
        <v>124</v>
      </c>
      <c r="D45" s="119" t="s">
        <v>324</v>
      </c>
      <c r="E45" s="233" t="s">
        <v>325</v>
      </c>
      <c r="F45" s="234"/>
      <c r="G45" s="163" t="s">
        <v>326</v>
      </c>
      <c r="H45" s="163" t="s">
        <v>156</v>
      </c>
      <c r="I45" s="163" t="s">
        <v>105</v>
      </c>
      <c r="J45" s="100" t="s">
        <v>305</v>
      </c>
      <c r="K45" s="132" t="s">
        <v>327</v>
      </c>
      <c r="L45" s="102" t="s">
        <v>328</v>
      </c>
      <c r="M45" s="172">
        <v>0</v>
      </c>
      <c r="N45" s="172">
        <v>0</v>
      </c>
      <c r="O45" s="172">
        <v>0</v>
      </c>
      <c r="P45" s="172">
        <v>0</v>
      </c>
      <c r="Q45" s="112"/>
      <c r="R45" s="172">
        <v>0</v>
      </c>
      <c r="S45" s="172">
        <v>0</v>
      </c>
      <c r="T45" s="97">
        <v>0</v>
      </c>
    </row>
    <row r="46" spans="1:256" s="194" customFormat="1" ht="50.1" customHeight="1">
      <c r="A46" s="188" t="s">
        <v>119</v>
      </c>
      <c r="B46" s="205" t="s">
        <v>122</v>
      </c>
      <c r="C46" s="205" t="s">
        <v>103</v>
      </c>
      <c r="D46" s="189" t="s">
        <v>170</v>
      </c>
      <c r="E46" s="237" t="s">
        <v>127</v>
      </c>
      <c r="F46" s="238"/>
      <c r="G46" s="204" t="s">
        <v>128</v>
      </c>
      <c r="H46" s="204" t="s">
        <v>155</v>
      </c>
      <c r="I46" s="204" t="s">
        <v>105</v>
      </c>
      <c r="J46" s="100" t="s">
        <v>266</v>
      </c>
      <c r="K46" s="204" t="s">
        <v>335</v>
      </c>
      <c r="L46" s="102" t="s">
        <v>336</v>
      </c>
      <c r="M46" s="212">
        <v>1</v>
      </c>
      <c r="N46" s="191">
        <v>0.99</v>
      </c>
      <c r="O46" s="191">
        <v>0.99</v>
      </c>
      <c r="P46" s="191">
        <v>0.94</v>
      </c>
      <c r="Q46" s="206"/>
      <c r="R46" s="191">
        <v>1</v>
      </c>
      <c r="S46" s="191">
        <f>AVERAGE(N46:Q46)</f>
        <v>0.97333333333333327</v>
      </c>
      <c r="T46" s="193">
        <f>P46</f>
        <v>0.94</v>
      </c>
      <c r="U46" s="194">
        <v>0</v>
      </c>
      <c r="V46" s="194">
        <f t="shared" si="3"/>
        <v>0.98228725072868861</v>
      </c>
      <c r="W46" s="194">
        <v>0</v>
      </c>
      <c r="X46" s="194">
        <f t="shared" si="4"/>
        <v>0.18738131458572502</v>
      </c>
      <c r="Y46" s="209">
        <v>1</v>
      </c>
    </row>
    <row r="47" spans="1:256" s="83" customFormat="1" ht="50.1" customHeight="1">
      <c r="A47" s="77" t="s">
        <v>119</v>
      </c>
      <c r="B47" s="91" t="s">
        <v>122</v>
      </c>
      <c r="C47" s="91" t="s">
        <v>103</v>
      </c>
      <c r="D47" s="114" t="s">
        <v>171</v>
      </c>
      <c r="E47" s="247" t="s">
        <v>148</v>
      </c>
      <c r="F47" s="248"/>
      <c r="G47" s="107" t="s">
        <v>149</v>
      </c>
      <c r="H47" s="107" t="s">
        <v>155</v>
      </c>
      <c r="I47" s="165" t="s">
        <v>105</v>
      </c>
      <c r="J47" s="100" t="s">
        <v>147</v>
      </c>
      <c r="K47" s="101" t="s">
        <v>150</v>
      </c>
      <c r="L47" s="102" t="s">
        <v>151</v>
      </c>
      <c r="M47" s="67">
        <v>1</v>
      </c>
      <c r="N47" s="126">
        <v>0</v>
      </c>
      <c r="O47" s="181" t="s">
        <v>282</v>
      </c>
      <c r="P47" s="181" t="s">
        <v>282</v>
      </c>
      <c r="Q47" s="126"/>
      <c r="R47" s="181" t="s">
        <v>282</v>
      </c>
      <c r="S47" s="181" t="s">
        <v>282</v>
      </c>
      <c r="T47" s="168"/>
      <c r="Y47" s="109"/>
    </row>
    <row r="48" spans="1:256" s="194" customFormat="1" ht="50.1" customHeight="1">
      <c r="A48" s="188" t="s">
        <v>119</v>
      </c>
      <c r="B48" s="205" t="s">
        <v>122</v>
      </c>
      <c r="C48" s="205" t="s">
        <v>103</v>
      </c>
      <c r="D48" s="189" t="s">
        <v>172</v>
      </c>
      <c r="E48" s="237" t="s">
        <v>129</v>
      </c>
      <c r="F48" s="238"/>
      <c r="G48" s="204" t="s">
        <v>130</v>
      </c>
      <c r="H48" s="204" t="s">
        <v>155</v>
      </c>
      <c r="I48" s="204" t="s">
        <v>105</v>
      </c>
      <c r="J48" s="100" t="s">
        <v>266</v>
      </c>
      <c r="K48" s="205" t="s">
        <v>335</v>
      </c>
      <c r="L48" s="102" t="s">
        <v>336</v>
      </c>
      <c r="M48" s="196">
        <v>1</v>
      </c>
      <c r="N48" s="191">
        <v>1</v>
      </c>
      <c r="O48" s="191">
        <v>1</v>
      </c>
      <c r="P48" s="191">
        <v>0.94</v>
      </c>
      <c r="Q48" s="206"/>
      <c r="R48" s="191">
        <v>1</v>
      </c>
      <c r="S48" s="191">
        <f>AVERAGE(N48:Q48)</f>
        <v>0.98</v>
      </c>
      <c r="T48" s="193">
        <f>P48</f>
        <v>0.94</v>
      </c>
      <c r="U48" s="194">
        <v>0</v>
      </c>
      <c r="V48" s="194">
        <f>-COS((P48/Y48)*PI())</f>
        <v>0.98228725072868861</v>
      </c>
      <c r="W48" s="194">
        <v>0</v>
      </c>
      <c r="X48" s="194">
        <f>SIN((P48/Y48)*PI())</f>
        <v>0.18738131458572502</v>
      </c>
      <c r="Y48" s="209">
        <v>1</v>
      </c>
      <c r="IV48" s="209">
        <f>AVERAGE(T46:T48)</f>
        <v>0.94</v>
      </c>
    </row>
    <row r="49" spans="1:256" s="83" customFormat="1" ht="50.1" customHeight="1">
      <c r="A49" s="84" t="s">
        <v>120</v>
      </c>
      <c r="B49" s="90" t="s">
        <v>122</v>
      </c>
      <c r="C49" s="90" t="s">
        <v>124</v>
      </c>
      <c r="D49" s="119" t="s">
        <v>224</v>
      </c>
      <c r="E49" s="233" t="s">
        <v>225</v>
      </c>
      <c r="F49" s="234"/>
      <c r="G49" s="113" t="s">
        <v>226</v>
      </c>
      <c r="H49" s="113" t="s">
        <v>155</v>
      </c>
      <c r="I49" s="113" t="s">
        <v>105</v>
      </c>
      <c r="J49" s="100" t="s">
        <v>109</v>
      </c>
      <c r="K49" s="101" t="s">
        <v>110</v>
      </c>
      <c r="L49" s="102" t="s">
        <v>111</v>
      </c>
      <c r="M49" s="73">
        <v>1</v>
      </c>
      <c r="N49" s="149">
        <v>0.78</v>
      </c>
      <c r="O49" s="124" t="s">
        <v>282</v>
      </c>
      <c r="P49" s="124" t="s">
        <v>282</v>
      </c>
      <c r="Q49" s="123"/>
      <c r="R49" s="124" t="s">
        <v>282</v>
      </c>
      <c r="S49" s="124" t="s">
        <v>282</v>
      </c>
      <c r="T49" s="179"/>
      <c r="U49" s="83">
        <v>0</v>
      </c>
      <c r="V49" s="83" t="e">
        <f>-COS((P49/Y49)*PI())</f>
        <v>#VALUE!</v>
      </c>
      <c r="W49" s="83">
        <v>0</v>
      </c>
      <c r="X49" s="83" t="e">
        <f>SIN((P49/Y49)*PI())</f>
        <v>#VALUE!</v>
      </c>
      <c r="Y49" s="109">
        <v>1</v>
      </c>
      <c r="IV49" s="109" t="e">
        <f>AVERAGE(T49)</f>
        <v>#DIV/0!</v>
      </c>
    </row>
    <row r="50" spans="1:256" s="83" customFormat="1" ht="50.1" customHeight="1" thickBot="1">
      <c r="A50" s="84" t="s">
        <v>120</v>
      </c>
      <c r="B50" s="164" t="s">
        <v>122</v>
      </c>
      <c r="C50" s="164" t="s">
        <v>124</v>
      </c>
      <c r="D50" s="119" t="s">
        <v>329</v>
      </c>
      <c r="E50" s="275" t="s">
        <v>330</v>
      </c>
      <c r="F50" s="276"/>
      <c r="G50" s="86" t="s">
        <v>331</v>
      </c>
      <c r="H50" s="163" t="s">
        <v>155</v>
      </c>
      <c r="I50" s="163" t="s">
        <v>105</v>
      </c>
      <c r="J50" s="127" t="s">
        <v>144</v>
      </c>
      <c r="K50" s="129" t="s">
        <v>186</v>
      </c>
      <c r="L50" s="128" t="s">
        <v>187</v>
      </c>
      <c r="M50" s="73">
        <v>1</v>
      </c>
      <c r="N50" s="174">
        <v>0.78</v>
      </c>
      <c r="O50" s="176">
        <v>1</v>
      </c>
      <c r="P50" s="176">
        <v>1</v>
      </c>
      <c r="Q50" s="175"/>
      <c r="R50" s="176">
        <v>1</v>
      </c>
      <c r="S50" s="177">
        <f>AVERAGE(N50:Q50)</f>
        <v>0.92666666666666675</v>
      </c>
      <c r="T50" s="178">
        <v>1</v>
      </c>
      <c r="Y50" s="109"/>
      <c r="IV50" s="109"/>
    </row>
    <row r="51" spans="1:256" s="194" customFormat="1" ht="59.25" customHeight="1" thickBot="1">
      <c r="A51" s="213" t="s">
        <v>175</v>
      </c>
      <c r="B51" s="129" t="s">
        <v>182</v>
      </c>
      <c r="C51" s="214" t="s">
        <v>126</v>
      </c>
      <c r="D51" s="215" t="s">
        <v>183</v>
      </c>
      <c r="E51" s="241" t="s">
        <v>185</v>
      </c>
      <c r="F51" s="242"/>
      <c r="G51" s="129" t="s">
        <v>188</v>
      </c>
      <c r="H51" s="204" t="s">
        <v>256</v>
      </c>
      <c r="I51" s="204" t="s">
        <v>105</v>
      </c>
      <c r="J51" s="127" t="s">
        <v>144</v>
      </c>
      <c r="K51" s="129" t="s">
        <v>333</v>
      </c>
      <c r="L51" s="128" t="s">
        <v>332</v>
      </c>
      <c r="M51" s="216">
        <v>1</v>
      </c>
      <c r="N51" s="216">
        <v>1</v>
      </c>
      <c r="O51" s="216">
        <v>1</v>
      </c>
      <c r="P51" s="217">
        <v>0.94</v>
      </c>
      <c r="Q51" s="218"/>
      <c r="R51" s="217">
        <v>1</v>
      </c>
      <c r="S51" s="217">
        <f>AVERAGE(N51:Q51)</f>
        <v>0.98</v>
      </c>
      <c r="T51" s="219">
        <v>0.94</v>
      </c>
      <c r="U51" s="194">
        <v>0</v>
      </c>
      <c r="V51" s="194">
        <f>-COS((P51/Y51)*PI())</f>
        <v>0.98228725072868861</v>
      </c>
      <c r="W51" s="194">
        <v>0</v>
      </c>
      <c r="X51" s="194">
        <f>SIN((P51/Y51)*PI())</f>
        <v>0.18738131458572502</v>
      </c>
      <c r="Y51" s="209">
        <v>1</v>
      </c>
      <c r="IV51" s="209">
        <f>AVERAGE(T51)</f>
        <v>0.94</v>
      </c>
    </row>
    <row r="52" spans="1:256"/>
    <row r="53" spans="1:256" hidden="1"/>
    <row r="54" spans="1:256" hidden="1"/>
    <row r="55" spans="1:256" hidden="1"/>
    <row r="56" spans="1:256" hidden="1"/>
    <row r="57" spans="1:256" hidden="1"/>
    <row r="58" spans="1:256" hidden="1"/>
    <row r="59" spans="1:256" hidden="1"/>
    <row r="60" spans="1:256" hidden="1"/>
    <row r="61" spans="1:256"/>
    <row r="62" spans="1:256"/>
    <row r="63" spans="1:256"/>
    <row r="64" spans="1:256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</sheetData>
  <autoFilter ref="A4:Y51">
    <filterColumn colId="0"/>
    <filterColumn colId="4" showButton="0"/>
  </autoFilter>
  <mergeCells count="66">
    <mergeCell ref="E50:F50"/>
    <mergeCell ref="E12:F12"/>
    <mergeCell ref="E17:F17"/>
    <mergeCell ref="E9:F9"/>
    <mergeCell ref="E10:F10"/>
    <mergeCell ref="E18:F18"/>
    <mergeCell ref="E26:F26"/>
    <mergeCell ref="E27:F27"/>
    <mergeCell ref="E28:F28"/>
    <mergeCell ref="E20:F20"/>
    <mergeCell ref="E21:F21"/>
    <mergeCell ref="E22:F22"/>
    <mergeCell ref="E23:F23"/>
    <mergeCell ref="E24:F24"/>
    <mergeCell ref="E45:F45"/>
    <mergeCell ref="E37:F37"/>
    <mergeCell ref="A1:B1"/>
    <mergeCell ref="C1:L1"/>
    <mergeCell ref="I3:I4"/>
    <mergeCell ref="J3:L3"/>
    <mergeCell ref="H3:H4"/>
    <mergeCell ref="G3:G4"/>
    <mergeCell ref="A3:A4"/>
    <mergeCell ref="B3:B4"/>
    <mergeCell ref="C3:C4"/>
    <mergeCell ref="D3:D4"/>
    <mergeCell ref="O2:T2"/>
    <mergeCell ref="E8:F8"/>
    <mergeCell ref="E13:F13"/>
    <mergeCell ref="E16:F16"/>
    <mergeCell ref="T3:T4"/>
    <mergeCell ref="M3:M4"/>
    <mergeCell ref="N3:Q3"/>
    <mergeCell ref="E15:F15"/>
    <mergeCell ref="R3:R4"/>
    <mergeCell ref="S3:S4"/>
    <mergeCell ref="E5:F5"/>
    <mergeCell ref="E11:F11"/>
    <mergeCell ref="E7:F7"/>
    <mergeCell ref="E6:F6"/>
    <mergeCell ref="E14:F14"/>
    <mergeCell ref="M1:P1"/>
    <mergeCell ref="Q1:S1"/>
    <mergeCell ref="E49:F49"/>
    <mergeCell ref="E51:F51"/>
    <mergeCell ref="E3:F4"/>
    <mergeCell ref="E46:F46"/>
    <mergeCell ref="E48:F48"/>
    <mergeCell ref="E29:F29"/>
    <mergeCell ref="E30:F30"/>
    <mergeCell ref="E47:F47"/>
    <mergeCell ref="E19:F19"/>
    <mergeCell ref="E33:F33"/>
    <mergeCell ref="E34:F34"/>
    <mergeCell ref="E35:F35"/>
    <mergeCell ref="E25:F25"/>
    <mergeCell ref="E36:F36"/>
    <mergeCell ref="E43:F43"/>
    <mergeCell ref="E44:F44"/>
    <mergeCell ref="E31:F31"/>
    <mergeCell ref="E32:F32"/>
    <mergeCell ref="E38:F38"/>
    <mergeCell ref="E39:F39"/>
    <mergeCell ref="E40:F40"/>
    <mergeCell ref="E41:F41"/>
    <mergeCell ref="E42:F42"/>
  </mergeCells>
  <printOptions horizontalCentered="1"/>
  <pageMargins left="0.43307086614173229" right="0.43307086614173229" top="0.74803149606299213" bottom="0.74803149606299213" header="0.31496062992125984" footer="0.31496062992125984"/>
  <pageSetup paperSize="14" scale="39" fitToHeight="3" orientation="landscape" r:id="rId1"/>
  <rowBreaks count="2" manualBreakCount="2">
    <brk id="17" max="16383" man="1"/>
    <brk id="33" max="16383" man="1"/>
  </rowBreaks>
  <ignoredErrors>
    <ignoredError sqref="S5 S46 S10:S11 S24 S48 S15:S17 R15 R16:R17 S37 S3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4"/>
  <sheetViews>
    <sheetView view="pageLayout" topLeftCell="A6" workbookViewId="0">
      <selection activeCell="F12" sqref="F12:H18"/>
    </sheetView>
  </sheetViews>
  <sheetFormatPr baseColWidth="10" defaultRowHeight="12.75"/>
  <sheetData>
    <row r="1" spans="1:8">
      <c r="A1" s="277" t="s">
        <v>143</v>
      </c>
      <c r="B1" s="277"/>
      <c r="C1" s="277"/>
      <c r="D1" s="277"/>
      <c r="E1" s="277"/>
      <c r="F1" s="277"/>
      <c r="G1" s="277"/>
      <c r="H1" s="277"/>
    </row>
    <row r="2" spans="1:8">
      <c r="A2" s="277"/>
      <c r="B2" s="277"/>
      <c r="C2" s="277"/>
      <c r="D2" s="277"/>
      <c r="E2" s="277"/>
      <c r="F2" s="277"/>
      <c r="G2" s="277"/>
      <c r="H2" s="277"/>
    </row>
    <row r="4" spans="1:8">
      <c r="A4" s="278" t="s">
        <v>68</v>
      </c>
      <c r="B4" s="278"/>
      <c r="C4" s="278"/>
      <c r="D4" s="278"/>
      <c r="E4" s="278"/>
      <c r="F4" s="278"/>
      <c r="G4" s="278"/>
      <c r="H4" s="278"/>
    </row>
    <row r="5" spans="1:8">
      <c r="A5" s="278" t="s">
        <v>136</v>
      </c>
      <c r="B5" s="278"/>
      <c r="C5" s="278"/>
      <c r="D5" s="278"/>
      <c r="E5" s="278"/>
      <c r="F5" s="278"/>
      <c r="G5" s="278"/>
      <c r="H5" s="278"/>
    </row>
    <row r="6" spans="1:8">
      <c r="A6" s="279" t="s">
        <v>137</v>
      </c>
      <c r="B6" s="280"/>
      <c r="C6" s="280"/>
      <c r="D6" s="280"/>
      <c r="E6" s="280"/>
      <c r="F6" s="280"/>
      <c r="G6" s="280"/>
      <c r="H6" s="280"/>
    </row>
    <row r="7" spans="1:8">
      <c r="A7" s="281">
        <f>+'INDICADORES IDEP 2017'!T5</f>
        <v>1</v>
      </c>
      <c r="B7" s="280"/>
      <c r="C7" s="280"/>
      <c r="D7" s="280"/>
      <c r="E7" s="280"/>
      <c r="F7" s="280"/>
      <c r="G7" s="280"/>
      <c r="H7" s="280"/>
    </row>
    <row r="9" spans="1:8" ht="39" customHeight="1">
      <c r="A9" s="282" t="str">
        <f>+'INDICADORES IDEP 2017'!E5</f>
        <v>Avance en el desarrollo de una estrategia de Comunicación, Socialización y Divulgación</v>
      </c>
      <c r="B9" s="283"/>
      <c r="C9" s="283"/>
      <c r="D9" s="283"/>
      <c r="E9" s="283"/>
      <c r="F9" s="283"/>
      <c r="G9" s="283"/>
      <c r="H9" s="284"/>
    </row>
    <row r="11" spans="1:8">
      <c r="F11" s="279" t="s">
        <v>138</v>
      </c>
      <c r="G11" s="280"/>
      <c r="H11" s="280"/>
    </row>
    <row r="12" spans="1:8">
      <c r="F12" s="285" t="s">
        <v>139</v>
      </c>
      <c r="G12" s="286"/>
      <c r="H12" s="286"/>
    </row>
    <row r="13" spans="1:8">
      <c r="F13" s="286"/>
      <c r="G13" s="286"/>
      <c r="H13" s="286"/>
    </row>
    <row r="14" spans="1:8">
      <c r="F14" s="286"/>
      <c r="G14" s="286"/>
      <c r="H14" s="286"/>
    </row>
    <row r="15" spans="1:8">
      <c r="F15" s="286"/>
      <c r="G15" s="286"/>
      <c r="H15" s="286"/>
    </row>
    <row r="16" spans="1:8">
      <c r="F16" s="286"/>
      <c r="G16" s="286"/>
      <c r="H16" s="286"/>
    </row>
    <row r="17" spans="1:8">
      <c r="F17" s="286"/>
      <c r="G17" s="286"/>
      <c r="H17" s="286"/>
    </row>
    <row r="18" spans="1:8">
      <c r="F18" s="286"/>
      <c r="G18" s="286"/>
      <c r="H18" s="286"/>
    </row>
    <row r="21" spans="1:8">
      <c r="A21" s="278" t="s">
        <v>140</v>
      </c>
      <c r="B21" s="278"/>
      <c r="C21" s="278"/>
      <c r="D21" s="278"/>
      <c r="E21" s="278"/>
      <c r="F21" s="278"/>
      <c r="G21" s="278"/>
      <c r="H21" s="278"/>
    </row>
    <row r="22" spans="1:8">
      <c r="A22" s="279" t="s">
        <v>137</v>
      </c>
      <c r="B22" s="280"/>
      <c r="C22" s="280"/>
      <c r="D22" s="280"/>
      <c r="E22" s="280"/>
      <c r="F22" s="280"/>
      <c r="G22" s="280"/>
      <c r="H22" s="280"/>
    </row>
    <row r="23" spans="1:8">
      <c r="A23" s="281" t="e">
        <f>+'INDICADORES IDEP 2017'!#REF!</f>
        <v>#REF!</v>
      </c>
      <c r="B23" s="280"/>
      <c r="C23" s="280"/>
      <c r="D23" s="280"/>
      <c r="E23" s="280"/>
      <c r="F23" s="280"/>
      <c r="G23" s="280"/>
      <c r="H23" s="280"/>
    </row>
    <row r="25" spans="1:8" ht="39" customHeight="1">
      <c r="A25" s="282" t="s">
        <v>142</v>
      </c>
      <c r="B25" s="283"/>
      <c r="C25" s="283"/>
      <c r="D25" s="283"/>
      <c r="E25" s="283"/>
      <c r="F25" s="283"/>
      <c r="G25" s="283"/>
      <c r="H25" s="284"/>
    </row>
    <row r="27" spans="1:8">
      <c r="F27" s="279" t="s">
        <v>138</v>
      </c>
      <c r="G27" s="280"/>
      <c r="H27" s="280"/>
    </row>
    <row r="28" spans="1:8">
      <c r="F28" s="285" t="s">
        <v>141</v>
      </c>
      <c r="G28" s="286"/>
      <c r="H28" s="286"/>
    </row>
    <row r="29" spans="1:8">
      <c r="F29" s="286"/>
      <c r="G29" s="286"/>
      <c r="H29" s="286"/>
    </row>
    <row r="30" spans="1:8">
      <c r="F30" s="286"/>
      <c r="G30" s="286"/>
      <c r="H30" s="286"/>
    </row>
    <row r="31" spans="1:8">
      <c r="F31" s="286"/>
      <c r="G31" s="286"/>
      <c r="H31" s="286"/>
    </row>
    <row r="32" spans="1:8">
      <c r="F32" s="286"/>
      <c r="G32" s="286"/>
      <c r="H32" s="286"/>
    </row>
    <row r="33" spans="6:8">
      <c r="F33" s="286"/>
      <c r="G33" s="286"/>
      <c r="H33" s="286"/>
    </row>
    <row r="34" spans="6:8">
      <c r="F34" s="286"/>
      <c r="G34" s="286"/>
      <c r="H34" s="286"/>
    </row>
  </sheetData>
  <mergeCells count="14">
    <mergeCell ref="F27:H27"/>
    <mergeCell ref="A25:H25"/>
    <mergeCell ref="A4:H4"/>
    <mergeCell ref="F28:H34"/>
    <mergeCell ref="F11:H11"/>
    <mergeCell ref="F12:H18"/>
    <mergeCell ref="A21:H21"/>
    <mergeCell ref="A22:H22"/>
    <mergeCell ref="A23:H23"/>
    <mergeCell ref="A1:H2"/>
    <mergeCell ref="A5:H5"/>
    <mergeCell ref="A6:H6"/>
    <mergeCell ref="A7:H7"/>
    <mergeCell ref="A9:H9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Semaforo proceso</vt:lpstr>
      <vt:lpstr>PESOS_PORCENTUALES</vt:lpstr>
      <vt:lpstr>Criterio de calificacion</vt:lpstr>
      <vt:lpstr>INDICADORES IDEP 2017</vt:lpstr>
      <vt:lpstr>Hoja2</vt:lpstr>
      <vt:lpstr>'Criterio de calificacion'!Área_de_impresión</vt:lpstr>
      <vt:lpstr>'INDICADORES IDEP 2017'!Área_de_impresión</vt:lpstr>
      <vt:lpstr>'Semaforo proceso'!Área_de_impresión</vt:lpstr>
      <vt:lpstr>'INDICADORES IDEP 2017'!Títulos_a_imprimir</vt:lpstr>
    </vt:vector>
  </TitlesOfParts>
  <Company>ASD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SONALV</dc:creator>
  <cp:lastModifiedBy>Microsoft</cp:lastModifiedBy>
  <cp:lastPrinted>2018-04-16T17:44:25Z</cp:lastPrinted>
  <dcterms:created xsi:type="dcterms:W3CDTF">2008-10-22T15:41:48Z</dcterms:created>
  <dcterms:modified xsi:type="dcterms:W3CDTF">2018-10-15T22:57:21Z</dcterms:modified>
</cp:coreProperties>
</file>