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hidePivotFieldList="1" defaultThemeVersion="124226"/>
  <mc:AlternateContent xmlns:mc="http://schemas.openxmlformats.org/markup-compatibility/2006">
    <mc:Choice Requires="x15">
      <x15ac:absPath xmlns:x15ac="http://schemas.microsoft.com/office/spreadsheetml/2010/11/ac" url="C:\Users\kathe\Documents\Dianita\Agosto IDEP\2020\Indicadores\Seguimiento IV indicadores 2020\"/>
    </mc:Choice>
  </mc:AlternateContent>
  <xr:revisionPtr revIDLastSave="0" documentId="13_ncr:1_{8F8DE586-8654-4F37-A139-791C46AC3E56}" xr6:coauthVersionLast="45" xr6:coauthVersionMax="45" xr10:uidLastSave="{00000000-0000-0000-0000-000000000000}"/>
  <bookViews>
    <workbookView xWindow="-120" yWindow="-120" windowWidth="20730" windowHeight="11160" firstSheet="3" activeTab="3" xr2:uid="{00000000-000D-0000-FFFF-FFFF00000000}"/>
  </bookViews>
  <sheets>
    <sheet name="Semaforo proceso" sheetId="7" state="hidden" r:id="rId1"/>
    <sheet name="PESOS_PORCENTUALES" sheetId="14" state="hidden" r:id="rId2"/>
    <sheet name="Criterio de calificacion" sheetId="13" state="hidden" r:id="rId3"/>
    <sheet name="INDICADORES IDEP 2020" sheetId="15" r:id="rId4"/>
    <sheet name="Hoja2" sheetId="17" state="hidden" r:id="rId5"/>
  </sheets>
  <definedNames>
    <definedName name="_xlnm._FilterDatabase" localSheetId="3" hidden="1">'INDICADORES IDEP 2020'!$A$4:$Y$61</definedName>
    <definedName name="_xlnm.Print_Area" localSheetId="2">'Criterio de calificacion'!$A$1:$I$36</definedName>
    <definedName name="_xlnm.Print_Area" localSheetId="3">'INDICADORES IDEP 2020'!$A$1:$T$59</definedName>
    <definedName name="_xlnm.Print_Area" localSheetId="0">'Semaforo proceso'!$A$24:$F$46</definedName>
    <definedName name="Areas">#REF!</definedName>
    <definedName name="_xlnm.Print_Titles" localSheetId="3">'INDICADORES IDEP 2020'!$1:$4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2" i="15" l="1"/>
  <c r="T12" i="15" l="1"/>
  <c r="T24" i="15"/>
  <c r="T23" i="15"/>
  <c r="T22" i="15"/>
  <c r="T21" i="15"/>
  <c r="T20" i="15"/>
  <c r="T19" i="15"/>
  <c r="T59" i="15" l="1"/>
  <c r="T43" i="15" l="1"/>
  <c r="T42" i="15"/>
  <c r="S47" i="15"/>
  <c r="T48" i="15"/>
  <c r="T49" i="15"/>
  <c r="T50" i="15"/>
  <c r="T41" i="15"/>
  <c r="T27" i="15" l="1"/>
  <c r="T60" i="15"/>
  <c r="T61" i="15" l="1"/>
  <c r="T13" i="15" l="1"/>
  <c r="T30" i="15"/>
  <c r="T29" i="15"/>
  <c r="T28" i="15"/>
  <c r="T15" i="15" l="1"/>
  <c r="T14" i="15"/>
  <c r="T58" i="15" l="1"/>
  <c r="S19" i="15" l="1"/>
  <c r="S20" i="15"/>
  <c r="S21" i="15"/>
  <c r="S22" i="15"/>
  <c r="S23" i="15"/>
  <c r="S24" i="15"/>
  <c r="T11" i="15"/>
  <c r="S11" i="15"/>
  <c r="S12" i="15"/>
  <c r="T46" i="15" l="1"/>
  <c r="T17" i="15" l="1"/>
  <c r="T6" i="15"/>
  <c r="T5" i="15"/>
  <c r="O31" i="15"/>
  <c r="S51" i="15" l="1"/>
  <c r="S7" i="15" l="1"/>
  <c r="S8" i="15"/>
  <c r="S9" i="15"/>
  <c r="S10" i="15"/>
  <c r="S13" i="15"/>
  <c r="S14" i="15"/>
  <c r="S15" i="15"/>
  <c r="S16" i="15"/>
  <c r="S17" i="15"/>
  <c r="S18" i="15"/>
  <c r="S25" i="15"/>
  <c r="S26" i="15"/>
  <c r="S27" i="15"/>
  <c r="S28" i="15"/>
  <c r="S29" i="15"/>
  <c r="S30" i="15"/>
  <c r="S31" i="15"/>
  <c r="S32" i="15"/>
  <c r="S33" i="15"/>
  <c r="S34" i="15"/>
  <c r="S35" i="15"/>
  <c r="S36" i="15"/>
  <c r="S37" i="15"/>
  <c r="S38" i="15"/>
  <c r="S39" i="15"/>
  <c r="S40" i="15"/>
  <c r="S41" i="15"/>
  <c r="S42" i="15"/>
  <c r="S43" i="15"/>
  <c r="S44" i="15"/>
  <c r="S45" i="15"/>
  <c r="S46" i="15"/>
  <c r="S48" i="15"/>
  <c r="S49" i="15"/>
  <c r="S50" i="15"/>
  <c r="S52" i="15"/>
  <c r="S53" i="15"/>
  <c r="S54" i="15"/>
  <c r="S55" i="15"/>
  <c r="S56" i="15"/>
  <c r="S57" i="15"/>
  <c r="S58" i="15"/>
  <c r="S59" i="15"/>
  <c r="S60" i="15"/>
  <c r="S61" i="15"/>
  <c r="X36" i="15" l="1"/>
  <c r="V36" i="15"/>
  <c r="X57" i="15"/>
  <c r="V57" i="15"/>
  <c r="IV61" i="15" l="1"/>
  <c r="IV60" i="15"/>
  <c r="IV30" i="15"/>
  <c r="S6" i="15"/>
  <c r="S5" i="15"/>
  <c r="V5" i="15"/>
  <c r="X5" i="15"/>
  <c r="IV13" i="15"/>
  <c r="X16" i="15"/>
  <c r="V16" i="15"/>
  <c r="X15" i="15"/>
  <c r="V15" i="15"/>
  <c r="X17" i="15"/>
  <c r="V17" i="15"/>
  <c r="X18" i="15"/>
  <c r="V18" i="15"/>
  <c r="X10" i="15"/>
  <c r="V10" i="15"/>
  <c r="A9" i="17"/>
  <c r="A23" i="17"/>
  <c r="V25" i="15"/>
  <c r="X25" i="15"/>
  <c r="V28" i="15"/>
  <c r="X28" i="15"/>
  <c r="V29" i="15"/>
  <c r="X29" i="15"/>
  <c r="V30" i="15"/>
  <c r="X30" i="15"/>
  <c r="V32" i="15"/>
  <c r="X32" i="15"/>
  <c r="V34" i="15"/>
  <c r="X34" i="15"/>
  <c r="V35" i="15"/>
  <c r="X35" i="15"/>
  <c r="V37" i="15"/>
  <c r="X37" i="15"/>
  <c r="V40" i="15"/>
  <c r="X40" i="15"/>
  <c r="V42" i="15"/>
  <c r="X42" i="15"/>
  <c r="V43" i="15"/>
  <c r="X43" i="15"/>
  <c r="V59" i="15"/>
  <c r="X59" i="15"/>
  <c r="V60" i="15"/>
  <c r="X60" i="15"/>
  <c r="V61" i="15"/>
  <c r="X61" i="15"/>
  <c r="C3" i="13"/>
  <c r="E3" i="13" s="1"/>
  <c r="G3" i="13" s="1"/>
  <c r="H3" i="13" s="1"/>
  <c r="D3" i="13"/>
  <c r="F3" i="13"/>
  <c r="C4" i="13"/>
  <c r="E4" i="13" s="1"/>
  <c r="D4" i="13"/>
  <c r="F4" i="13"/>
  <c r="C5" i="13"/>
  <c r="E5" i="13" s="1"/>
  <c r="G5" i="13" s="1"/>
  <c r="D5" i="13"/>
  <c r="F5" i="13"/>
  <c r="C6" i="13"/>
  <c r="E6" i="13"/>
  <c r="G6" i="13" s="1"/>
  <c r="D6" i="13"/>
  <c r="F6" i="13"/>
  <c r="C7" i="13"/>
  <c r="E7" i="13" s="1"/>
  <c r="G7" i="13" s="1"/>
  <c r="D7" i="13"/>
  <c r="F7" i="13"/>
  <c r="C8" i="13"/>
  <c r="E8" i="13"/>
  <c r="G8" i="13" s="1"/>
  <c r="D8" i="13"/>
  <c r="F8" i="13"/>
  <c r="C9" i="13"/>
  <c r="E9" i="13"/>
  <c r="G9" i="13" s="1"/>
  <c r="D9" i="13"/>
  <c r="F9" i="13"/>
  <c r="C10" i="13"/>
  <c r="E10" i="13" s="1"/>
  <c r="D10" i="13"/>
  <c r="F10" i="13"/>
  <c r="C11" i="13"/>
  <c r="E11" i="13" s="1"/>
  <c r="G11" i="13" s="1"/>
  <c r="D11" i="13"/>
  <c r="F11" i="13"/>
  <c r="C12" i="13"/>
  <c r="E12" i="13" s="1"/>
  <c r="D12" i="13"/>
  <c r="F12" i="13"/>
  <c r="C13" i="13"/>
  <c r="E13" i="13" s="1"/>
  <c r="G13" i="13" s="1"/>
  <c r="D13" i="13"/>
  <c r="F13" i="13"/>
  <c r="C14" i="13"/>
  <c r="E14" i="13" s="1"/>
  <c r="G14" i="13" s="1"/>
  <c r="D14" i="13"/>
  <c r="F14" i="13"/>
  <c r="C15" i="13"/>
  <c r="E15" i="13"/>
  <c r="G15" i="13" s="1"/>
  <c r="D15" i="13"/>
  <c r="F15" i="13"/>
  <c r="C16" i="13"/>
  <c r="E16" i="13"/>
  <c r="G16" i="13" s="1"/>
  <c r="D16" i="13"/>
  <c r="F16" i="13"/>
  <c r="C17" i="13"/>
  <c r="E17" i="13"/>
  <c r="G17" i="13" s="1"/>
  <c r="D17" i="13"/>
  <c r="F17" i="13"/>
  <c r="C18" i="13"/>
  <c r="E18" i="13"/>
  <c r="G18" i="13"/>
  <c r="D18" i="13"/>
  <c r="F18" i="13"/>
  <c r="C19" i="13"/>
  <c r="E19" i="13"/>
  <c r="G19" i="13" s="1"/>
  <c r="D19" i="13"/>
  <c r="F19" i="13"/>
  <c r="C4" i="14"/>
  <c r="C6" i="14"/>
  <c r="C8" i="14"/>
  <c r="C9" i="14"/>
  <c r="C18" i="14"/>
  <c r="A20" i="14"/>
  <c r="C32" i="7"/>
  <c r="D32" i="7"/>
  <c r="F32" i="7"/>
  <c r="E32" i="7"/>
  <c r="C33" i="7"/>
  <c r="D33" i="7"/>
  <c r="F33" i="7"/>
  <c r="E33" i="7"/>
  <c r="C34" i="7"/>
  <c r="D34" i="7"/>
  <c r="F34" i="7"/>
  <c r="E34" i="7"/>
  <c r="C35" i="7"/>
  <c r="D35" i="7"/>
  <c r="F35" i="7"/>
  <c r="E35" i="7"/>
  <c r="C36" i="7"/>
  <c r="D36" i="7"/>
  <c r="F36" i="7"/>
  <c r="E36" i="7"/>
  <c r="C37" i="7"/>
  <c r="D37" i="7"/>
  <c r="F37" i="7"/>
  <c r="E37" i="7"/>
  <c r="C38" i="7"/>
  <c r="D38" i="7"/>
  <c r="F38" i="7"/>
  <c r="E38" i="7"/>
  <c r="C39" i="7"/>
  <c r="D39" i="7"/>
  <c r="F39" i="7"/>
  <c r="E39" i="7"/>
  <c r="C40" i="7"/>
  <c r="D40" i="7"/>
  <c r="F40" i="7"/>
  <c r="E40" i="7"/>
  <c r="C41" i="7"/>
  <c r="D41" i="7"/>
  <c r="F41" i="7"/>
  <c r="E41" i="7"/>
  <c r="C42" i="7"/>
  <c r="D42" i="7"/>
  <c r="F42" i="7"/>
  <c r="E42" i="7"/>
  <c r="C43" i="7"/>
  <c r="D43" i="7"/>
  <c r="F43" i="7"/>
  <c r="E43" i="7"/>
  <c r="C44" i="7"/>
  <c r="D44" i="7"/>
  <c r="F44" i="7"/>
  <c r="E44" i="7"/>
  <c r="C45" i="7"/>
  <c r="D45" i="7"/>
  <c r="F45" i="7"/>
  <c r="E45" i="7"/>
  <c r="C46" i="7"/>
  <c r="D46" i="7"/>
  <c r="F46" i="7"/>
  <c r="E46" i="7"/>
  <c r="C47" i="7"/>
  <c r="D47" i="7"/>
  <c r="F47" i="7"/>
  <c r="E47" i="7"/>
  <c r="C48" i="7"/>
  <c r="D48" i="7"/>
  <c r="F48" i="7"/>
  <c r="E48" i="7"/>
  <c r="IV40" i="15"/>
  <c r="G10" i="13" l="1"/>
  <c r="G12" i="13"/>
  <c r="F20" i="13"/>
  <c r="G4" i="13"/>
  <c r="T1" i="15"/>
  <c r="IV16" i="15"/>
  <c r="IV34" i="15"/>
  <c r="IV10" i="15"/>
  <c r="IV29" i="15"/>
  <c r="A7" i="17"/>
  <c r="IV59" i="15"/>
</calcChain>
</file>

<file path=xl/sharedStrings.xml><?xml version="1.0" encoding="utf-8"?>
<sst xmlns="http://schemas.openxmlformats.org/spreadsheetml/2006/main" count="822" uniqueCount="440">
  <si>
    <t>Gestión legal ambiental para el distrito capital</t>
  </si>
  <si>
    <t>Gestión para el desarrollo rural sostenible en el distrito capital</t>
  </si>
  <si>
    <t>Proceso</t>
  </si>
  <si>
    <t>Gestión para el desarrollo de la política Distrital de educación Ambiental</t>
  </si>
  <si>
    <t>f. Fortalecer la comunicación como eje estratégico de la gestión.</t>
  </si>
  <si>
    <t>Control a los factores que impactan la calidad del ambiente urbano</t>
  </si>
  <si>
    <t>Comunicaciones</t>
  </si>
  <si>
    <t>Control del deterioro ambiental en los componentes aire y paisaje.</t>
  </si>
  <si>
    <t>Participación</t>
  </si>
  <si>
    <t>Control e investigación para la conservación de los recursos flora y fauna silvestre</t>
  </si>
  <si>
    <t>Instrumentos de control ambiental a megaproyectos</t>
  </si>
  <si>
    <t>Comunicación transparente al servicio de los Ciudadanos</t>
  </si>
  <si>
    <t>Dirección de Evaluación Control y seguimiento Ambiental</t>
  </si>
  <si>
    <t>Oficina de control ambiental a la gestión de residuos</t>
  </si>
  <si>
    <t>Dirección de planeación y gestión ambiental</t>
  </si>
  <si>
    <t>Oficina de gestión ambiental Territorial</t>
  </si>
  <si>
    <t>Oficina de ecosistemas estratégicos y biodiversidad</t>
  </si>
  <si>
    <t>Subsecretaría</t>
  </si>
  <si>
    <t>Oficina Asesora de planeación corporativa</t>
  </si>
  <si>
    <t>Dirección Legal Ambiental</t>
  </si>
  <si>
    <t>Oficina de Participación Comunitaria</t>
  </si>
  <si>
    <t>Dirección de Gestión Corporativa</t>
  </si>
  <si>
    <t>Oficina de Gestión Contractual</t>
  </si>
  <si>
    <t>Direccionamiento Estratégico</t>
  </si>
  <si>
    <t>Planeación Ambiental</t>
  </si>
  <si>
    <t>Gestión Ambiental y desarrollo rural</t>
  </si>
  <si>
    <t>Evaluación control y seguimiento</t>
  </si>
  <si>
    <t>Educación</t>
  </si>
  <si>
    <t>Recursos Físicos</t>
  </si>
  <si>
    <t>Recursos Informáticos y tecnológicos</t>
  </si>
  <si>
    <t>Jurídica</t>
  </si>
  <si>
    <t>c. Impulsar la ecoeficiencia en el perímetro urbano y rural de la ciudad</t>
  </si>
  <si>
    <t>d. Orientar la transformación del territorio para garantizar la preservación de los recursos naturales</t>
  </si>
  <si>
    <t>f. Dinamizar procesos de participación social para la gestión ambiental local involucrando la participación ciudadana, institucional y comunitaria</t>
  </si>
  <si>
    <t>b. Implementar sistemas de Gestión de calidad y de control interno.</t>
  </si>
  <si>
    <t>c. Establecer sistemas de información oportunos y confiables</t>
  </si>
  <si>
    <t>e. Gestionar los recursos físicos y de infraestructura</t>
  </si>
  <si>
    <t>Oficina de control de emisiones y calidad del aire</t>
  </si>
  <si>
    <t>Oficina de control de calidad y uso del agua</t>
  </si>
  <si>
    <t>Oficina de control de flora y fauna</t>
  </si>
  <si>
    <t>Oficina de ruralidad</t>
  </si>
  <si>
    <t>Oficina de Control  Interno</t>
  </si>
  <si>
    <t>Oficina Financiera</t>
  </si>
  <si>
    <t>a. Velar por la  calidad ambiental para garantizar una ciudad habitable</t>
  </si>
  <si>
    <t>b. Promover el desarrollo sostenible como proyecto colectivo</t>
  </si>
  <si>
    <t>e. Lograr una adecuada  simbiosis urbano regional</t>
  </si>
  <si>
    <t>a. Optimizar la estructura organizacional</t>
  </si>
  <si>
    <t>d. Fortalecer competencias del talento humano</t>
  </si>
  <si>
    <t>Nombre del indicador</t>
  </si>
  <si>
    <t>Sumatoria ICP</t>
  </si>
  <si>
    <t>ICP Promedio</t>
  </si>
  <si>
    <t>Numero Indicadores de proceso</t>
  </si>
  <si>
    <t>Peso Ponderado</t>
  </si>
  <si>
    <t>Procesos de Descentralización y desconcentración del Sector Ambiente en las localidades</t>
  </si>
  <si>
    <t>Talento humano</t>
  </si>
  <si>
    <t>Gestión Ambiental Participativa territorial</t>
  </si>
  <si>
    <t>Manejo ambiental de territorios en riesgo y expansión</t>
  </si>
  <si>
    <t>Planeación y gestión ambiental en el distrito capital</t>
  </si>
  <si>
    <t>Recursos Financieros</t>
  </si>
  <si>
    <t>Conservación de la biodiversidad y  de los ecosistemas en el distrito capital</t>
  </si>
  <si>
    <t>Planeación y Fortalecimiento de la Gestión Institucional</t>
  </si>
  <si>
    <t>Documental</t>
  </si>
  <si>
    <t>Manejo de ecosistemas y áreas protegidas del distrito capital</t>
  </si>
  <si>
    <t>Control y mejora</t>
  </si>
  <si>
    <t>Componente ambiental en la construcción de la región capital</t>
  </si>
  <si>
    <t>Control disciplinario</t>
  </si>
  <si>
    <t>Número Indicadores a evaluar en el mes</t>
  </si>
  <si>
    <t>Resultado de evaluación</t>
  </si>
  <si>
    <t>PROCESO</t>
  </si>
  <si>
    <t>PESO %</t>
  </si>
  <si>
    <t>PLANEACIÓN ESTRATÉGICA</t>
  </si>
  <si>
    <t>GESTIÓN DE LA INFORMACIÓN Y LA COMUNICACIÓN INSTITUCIONAL</t>
  </si>
  <si>
    <t>INVESTIGACIÓN
EDUCATIVA</t>
  </si>
  <si>
    <t>INNOVACIÓN PEDAGÓGICA</t>
  </si>
  <si>
    <t>SISTEMATIZACIÓN DE EXPERIENCIAS DE LAS Y LOS DOCENTES DEL DISTRITO</t>
  </si>
  <si>
    <t>EVALUACIÓN DE POLÍTICAS PÚBLICAS EDUCATIVAS DISTRITALES</t>
  </si>
  <si>
    <t>GESTIÓN DOCUMENTAL</t>
  </si>
  <si>
    <t>GESTIÓN CONTRACTUAL</t>
  </si>
  <si>
    <t>GESTIÓN JURÍDICA</t>
  </si>
  <si>
    <t>ATENCIÓN AL USUARIO</t>
  </si>
  <si>
    <t>GESTIÓN DE RECURSOS FÍSICOS</t>
  </si>
  <si>
    <t>GESTIÓN TECNOLÓGICA</t>
  </si>
  <si>
    <t>GESTIÓN DEL TALENTO HUMANO</t>
  </si>
  <si>
    <t>GESTIÓN FINANCIERA</t>
  </si>
  <si>
    <t>CONTROL INTERNO DISCIPLINARIO</t>
  </si>
  <si>
    <t>SEGUIMIENTO Y CONTROL</t>
  </si>
  <si>
    <t>EVALUACIÓN DE IMPACTOS</t>
  </si>
  <si>
    <t>ESTRATÉGICOS</t>
  </si>
  <si>
    <t>MISIONALES</t>
  </si>
  <si>
    <t>APOYO</t>
  </si>
  <si>
    <t>EVALUACIÓN, SEGUIMIENTO Y CONTROL</t>
  </si>
  <si>
    <t>Autoevaluación de la Gestión</t>
  </si>
  <si>
    <t>Autoevaluación por proceso</t>
  </si>
  <si>
    <t>CRITERIOS</t>
  </si>
  <si>
    <t xml:space="preserve">APORTE A LOS OBJETIVOS </t>
  </si>
  <si>
    <t>Índice de gestión promedio</t>
  </si>
  <si>
    <t>Objetivo</t>
  </si>
  <si>
    <t>Sumatoria Índice de gestión</t>
  </si>
  <si>
    <t>CALIFICACIÓN POR PROCESO</t>
  </si>
  <si>
    <t>Calificación por proceso</t>
  </si>
  <si>
    <t>LIDER DE PROCESO</t>
  </si>
  <si>
    <t>TIPO</t>
  </si>
  <si>
    <t>Dirección y Planeación</t>
  </si>
  <si>
    <t>Oficina Asesora de Planeación</t>
  </si>
  <si>
    <t>Estratégico</t>
  </si>
  <si>
    <t>Trimestral</t>
  </si>
  <si>
    <t>Resultado Índice de Gestión</t>
  </si>
  <si>
    <t>Frecuencia de medición</t>
  </si>
  <si>
    <t>Parámetros de referencia</t>
  </si>
  <si>
    <t>Divulgación y Comunicación</t>
  </si>
  <si>
    <t>Subdirección Académica</t>
  </si>
  <si>
    <t>Gestión Documental</t>
  </si>
  <si>
    <t>Gestión Contractual</t>
  </si>
  <si>
    <t>Gestión Jurídica</t>
  </si>
  <si>
    <t>Gestión Financiera</t>
  </si>
  <si>
    <t>Gestión del Talento Humano</t>
  </si>
  <si>
    <t>Gestión Tecnológica</t>
  </si>
  <si>
    <t>Control Interno Disciplinario</t>
  </si>
  <si>
    <t>Misional</t>
  </si>
  <si>
    <t>Apoyo</t>
  </si>
  <si>
    <t>Subdirección Académica / Subdirección Administrativa, Financiera y de Control Disciplinario</t>
  </si>
  <si>
    <t>Subdirección Administrativa, Financiera y de Control Disciplinario</t>
  </si>
  <si>
    <t>Oficina Asesora Jurídica</t>
  </si>
  <si>
    <t>Oficina de Control Interno</t>
  </si>
  <si>
    <t>Eficacia en la atención de solicitudes por mesa de ayuda</t>
  </si>
  <si>
    <t>valor objetivo</t>
  </si>
  <si>
    <t>centro x</t>
  </si>
  <si>
    <t>punto x</t>
  </si>
  <si>
    <t>centro y</t>
  </si>
  <si>
    <t>punto y</t>
  </si>
  <si>
    <t>DIVULGACIÓN Y COMUNICACIÓN</t>
  </si>
  <si>
    <t>Fecha de actualización:</t>
  </si>
  <si>
    <t>Fórmula del indicador:</t>
  </si>
  <si>
    <t>Porcentaje de avance obtenido/Porcentaje de avance esperado *100</t>
  </si>
  <si>
    <t>DIRECCIÓN Y PLANEACIÓN</t>
  </si>
  <si>
    <t>Porcentaje de avance del indicador / Porcentaje acumulado programado para la vigencia * 100</t>
  </si>
  <si>
    <t>+</t>
  </si>
  <si>
    <t xml:space="preserve"> CUADRO DE MANDO INTEGRADO IDEP 2015</t>
  </si>
  <si>
    <t>Mayor a 80%</t>
  </si>
  <si>
    <t>Mayor a 90%</t>
  </si>
  <si>
    <t>I trim.</t>
  </si>
  <si>
    <t>II trim.</t>
  </si>
  <si>
    <t>Forma de acumulación del resultado</t>
  </si>
  <si>
    <t>Promedio</t>
  </si>
  <si>
    <t>Sumatoria</t>
  </si>
  <si>
    <t>III trim.</t>
  </si>
  <si>
    <t>IV trim.</t>
  </si>
  <si>
    <t>Meta
Anual</t>
  </si>
  <si>
    <t>Avance Acumulado</t>
  </si>
  <si>
    <t>DIC-01</t>
  </si>
  <si>
    <t>DIC-02</t>
  </si>
  <si>
    <t>ID</t>
  </si>
  <si>
    <t>DIP-01</t>
  </si>
  <si>
    <t>Mejoramiento Integral y Continuo</t>
  </si>
  <si>
    <t>Meta del Período</t>
  </si>
  <si>
    <t>Cumplimiento del Período</t>
  </si>
  <si>
    <t>Corte:</t>
  </si>
  <si>
    <t>GJ-01</t>
  </si>
  <si>
    <t>GT-01</t>
  </si>
  <si>
    <t>GT-02</t>
  </si>
  <si>
    <t>GT-03</t>
  </si>
  <si>
    <t xml:space="preserve">CUMPLIMIENTO PROMEDIO DE GESTIÓN
TOTAL ENTIDAD </t>
  </si>
  <si>
    <t>Atención al Ciudadano</t>
  </si>
  <si>
    <t>Evaluación y Control</t>
  </si>
  <si>
    <t>Investigación y Desarrollo Pedagógico</t>
  </si>
  <si>
    <t>IDP-01</t>
  </si>
  <si>
    <t>IDP-02</t>
  </si>
  <si>
    <t>Gestión de Recursos Físicos y Ambiental</t>
  </si>
  <si>
    <t>Evaluación y Mejoramiento</t>
  </si>
  <si>
    <t>EC-01</t>
  </si>
  <si>
    <t xml:space="preserve">Determinar el cumplimiento de las actividades enmarcadas en el Plan Anual de Auditorías aprobado para la vigencia </t>
  </si>
  <si>
    <t>Avance del sistema de seguimiento a la política educativa distrital en los contextos escolares - SISPED, ajustado e implementado</t>
  </si>
  <si>
    <t>Avance del programa de "Pensamiento Crítico" para la investigación e innovación implementado</t>
  </si>
  <si>
    <t>Medir el avance del SISPED</t>
  </si>
  <si>
    <t>Medir el avance del programa de "Pensamiento Crítico" para la investigación e innovación</t>
  </si>
  <si>
    <t>GD-01</t>
  </si>
  <si>
    <t>GD-02</t>
  </si>
  <si>
    <t>GF-01</t>
  </si>
  <si>
    <t xml:space="preserve">Porcentaje de ejecución con compromisos del Presupuesto de Inversión </t>
  </si>
  <si>
    <t xml:space="preserve">Medir el porcentaje de ejecución  con compromisos del Presupuesto de Inversión </t>
  </si>
  <si>
    <t>GF-02</t>
  </si>
  <si>
    <t>Porcentaje de ejecución  con compromisos  del Presupuesto de Funcionamiento</t>
  </si>
  <si>
    <t>Medir el porcentaje de ejecución con compromisos del  Presupuesto de Funcionamiento del IDEP para la vigencia actual</t>
  </si>
  <si>
    <t>GF-03</t>
  </si>
  <si>
    <t xml:space="preserve">Porcentaje de giros de reservas presupuestales en la vigencia </t>
  </si>
  <si>
    <t xml:space="preserve">Medir el porcentaje de giros de reservas presupuestales para la vigencia </t>
  </si>
  <si>
    <t>GF-04</t>
  </si>
  <si>
    <t>GF-05</t>
  </si>
  <si>
    <t>GF-06</t>
  </si>
  <si>
    <t>GRF-01</t>
  </si>
  <si>
    <t>GTH-01</t>
  </si>
  <si>
    <t>GTH-02</t>
  </si>
  <si>
    <t>GTH-03</t>
  </si>
  <si>
    <t>Determinar el nivel de cumplimiento del Plan Institucional de Capacitación de la Vigencia</t>
  </si>
  <si>
    <t>MIC-01</t>
  </si>
  <si>
    <t>MIC-02</t>
  </si>
  <si>
    <t>MIC-03</t>
  </si>
  <si>
    <t>Medir la eficacia en la atención de solicitudes a cambios, creaciones o actualizaciones en el SIG</t>
  </si>
  <si>
    <t>GC-01</t>
  </si>
  <si>
    <t>GC-02</t>
  </si>
  <si>
    <t>ACEPTABLE</t>
  </si>
  <si>
    <t>MÍNIMO</t>
  </si>
  <si>
    <t>MÁXIMO</t>
  </si>
  <si>
    <t>Mayor a 95%</t>
  </si>
  <si>
    <t>Entre 80% y 94,9%</t>
  </si>
  <si>
    <t>Menor a 79,9%</t>
  </si>
  <si>
    <t>Mayor a 85%</t>
  </si>
  <si>
    <t>Entre 65% y 84,9%</t>
  </si>
  <si>
    <t>Menor a 64,9%</t>
  </si>
  <si>
    <t>Medir la cantidad de solicitudes de contratación atendidas por la Oficina Asesora Jurídica en el periodo.</t>
  </si>
  <si>
    <t>Entre 70% y 79,9%</t>
  </si>
  <si>
    <t>Menor a 69,9%</t>
  </si>
  <si>
    <t>Mayor a 75%</t>
  </si>
  <si>
    <t>Entre 70% y 74,9%</t>
  </si>
  <si>
    <t>Entre 60% y 74,9%</t>
  </si>
  <si>
    <t>Menor a 59,9%</t>
  </si>
  <si>
    <t>GTH-04</t>
  </si>
  <si>
    <t>GTH-05</t>
  </si>
  <si>
    <t>Entre 60% y 79,9%</t>
  </si>
  <si>
    <t>GTH-06</t>
  </si>
  <si>
    <t>GTH-07</t>
  </si>
  <si>
    <t>GTH-08</t>
  </si>
  <si>
    <t>Igual a 0</t>
  </si>
  <si>
    <t>GTH-10</t>
  </si>
  <si>
    <t>GTH-11</t>
  </si>
  <si>
    <t>GTH-12</t>
  </si>
  <si>
    <t>Menor a 59.9%</t>
  </si>
  <si>
    <t>Entre 60% y 79.9%</t>
  </si>
  <si>
    <t>Entre 60% y 84.9%</t>
  </si>
  <si>
    <t>Entre 70% y 84.9%</t>
  </si>
  <si>
    <t>Menor a 69.9%</t>
  </si>
  <si>
    <t xml:space="preserve">Porcentaje de  ejecución del PAC del periodo (Vigencia y Reserva Presupuestal) </t>
  </si>
  <si>
    <t>Porcentaje de Límite de concentración de recursos en cuentas bancarias del IDEP por entidad financiera (Banco de Bogotá)</t>
  </si>
  <si>
    <t>Medir el valor mínimo de concentración de recursos en el Banco de Bogotá</t>
  </si>
  <si>
    <t>Menor o igual a $0</t>
  </si>
  <si>
    <t>Igual o mayor a $1</t>
  </si>
  <si>
    <t>&lt; 0</t>
  </si>
  <si>
    <t>Porcentaje de Límite de concentración de recursos en cuentas bancarias del IDEP por entidad financiera (Banco Av Villas)</t>
  </si>
  <si>
    <t>GD-03</t>
  </si>
  <si>
    <t>Porcentaje de respuestas de las PQRS  con observaciones de acuerdo a la evaluación de oportunidad, coherencia, claridad y/o calidez de los informes del Sistema Distrital de Quejas y Soluciones</t>
  </si>
  <si>
    <t xml:space="preserve">Porcentaje de las solicitudes radicadas para tramitar procesos de contratación atendidas </t>
  </si>
  <si>
    <t>Porcentaje de actas de liquidación de contratos elaboradas en términos de ley y/o actas terminación de contratos de prestación de servicios y/o apoyo a la gestión</t>
  </si>
  <si>
    <t>Determinar el cumplimiento de los plazos de ley para la publicación de las actas de liquidación de contratos y actas de terminación</t>
  </si>
  <si>
    <t>Cantidad de actividades de socialización y/o capacitación relacionadas con la prevención de procesos disciplinarios realizadas en el periodo</t>
  </si>
  <si>
    <t>Mayor a 1</t>
  </si>
  <si>
    <t>Entre 0 y 1</t>
  </si>
  <si>
    <t>Menor a 1</t>
  </si>
  <si>
    <t>Porcentaje de cumplimiento de las actividades enmarcadas en el Plan anual de auditorias aprobadas para la vigencia</t>
  </si>
  <si>
    <t>Cantidad de seguimientos a producto no conforme.</t>
  </si>
  <si>
    <t>Menor a 80%</t>
  </si>
  <si>
    <t>Porcentaje de Solicitudes de creación, modificación o eliminación de documentos atendidas en el periodo.</t>
  </si>
  <si>
    <t>Entre 80% y 89,9%</t>
  </si>
  <si>
    <t>Mayor a 0,31</t>
  </si>
  <si>
    <t>Entre 0,16 y 0,30</t>
  </si>
  <si>
    <t>Menor a 0,15</t>
  </si>
  <si>
    <t xml:space="preserve"> Avance en el desarrollo de la estrategia de Comunicación, Socialización y Divulgación del Sistema de Seguimiento a la política educativa distrital en los contextos escolares</t>
  </si>
  <si>
    <t>Medir el avance en el desarrollo de la estrategia de Comunicación, Socialización y Divulgación del componente 1 Seguimiento a la política educativa distrital en los contextos escolares</t>
  </si>
  <si>
    <t>Avance en el desarrollo de la estrategia de Comunicación, socialización y divulgación de cualificación, investigación e innovación docente: comunidades de saber y de práctica pedagógica</t>
  </si>
  <si>
    <t>Medir el avance en el desarrollo de la estrategia de Comunicación, socialización y divulgación de cualificación, investigación e innovación docente: comunidades de saber y de práctica pedagógica</t>
  </si>
  <si>
    <t xml:space="preserve">Cantidad de descargas de libros del IDEP realizadas en la pagina web institucional </t>
  </si>
  <si>
    <t>Identificar la  cantidad de descargas de libros producidos por el IDEP a través de la pagina web  institucional con el fin de mejorar los mecanismos de divulgación de las publicaciones</t>
  </si>
  <si>
    <t>DIC-03</t>
  </si>
  <si>
    <t xml:space="preserve">Porcentaje de destinatarios  que hacen clic en el enlace del correo electrónico enviado por el IDEP  </t>
  </si>
  <si>
    <t>Identificar el porcentaje de destinatarios de la base de datos del IDEP  que hacen clic en el enlace que se envía  a través del correo  electrónico institucional masivo con el fin de mejorar los mensajes con los  cuales se divulga la información del IDEP.</t>
  </si>
  <si>
    <t>DIC-04</t>
  </si>
  <si>
    <t>Identificar el porcentaje de variación de seguidores que tienen las redes sociales del IDEP  como Facebook, Twitter, Instagram y YouTube para la vigencia 2019   con el fin de mejorar  como  se divulga la información del IDEP a través de estos medios.</t>
  </si>
  <si>
    <t>DIC-05</t>
  </si>
  <si>
    <t>DIC-06</t>
  </si>
  <si>
    <t>Identificar la cantidad de publicaciones de información del IDEP  en  medios  de comunicación externos como radio, televisión, internet , académicos y/o  comentarios en otros medios,  con el fin de conocer  el impacto  de la  divulgación de la información del IDEP a través de estos medios.</t>
  </si>
  <si>
    <t xml:space="preserve">Número de publicaciones de información del IDEP en medios de comunicación externos como  televisión, radio, internet  y prensa escrita , académicos y/o menciones en otros medios </t>
  </si>
  <si>
    <t>Mayor a 0,33%</t>
  </si>
  <si>
    <t>Entre 0,17% y 0,32%</t>
  </si>
  <si>
    <t>Menor a 0,16%</t>
  </si>
  <si>
    <t>AC-02</t>
  </si>
  <si>
    <t xml:space="preserve">Numero de consultas virtuales realizadas por los usuarios del Centro de Documentación del IDEP </t>
  </si>
  <si>
    <t xml:space="preserve">Identificar y medir el numero de consultas virtuales realizadas por los usuarios en el Centro de Documentación del IDEP. </t>
  </si>
  <si>
    <t>Conocer qué porcentaje de las solicitudes presentadas por los usuarios internos del IDEP a través de la mesa de ayuda son atendidas y cerradas en el mismo periodo de tiempo e identificar que tipo de solicitud se recibe de manera más recurrente.</t>
  </si>
  <si>
    <t>Cumplimiento de las actividades del plan estratégico de tecnologías de la información y las comunicaciones PETI en la vigencia</t>
  </si>
  <si>
    <t>Medir el nivel de cumplimiento de las actividades definidas en el Plan Estratégico de Tecnologías de la Información y las Comunicaciones para atender las necesidades  tecnológicas del IDEP</t>
  </si>
  <si>
    <t>Cumplimiento de las actividades del plan de seguridad y privacidad de la información en la vigencia.</t>
  </si>
  <si>
    <t>Medir el nivel de cumplimiento de las actividades definidas en el plan de seguridad y privacidad de la información para mantener su integridad, confidencialidad y disponibilidad.</t>
  </si>
  <si>
    <t xml:space="preserve">Mejorar la calidad en términos de coherencia, claridad, calidez y oportunidad de las respuestas a los ciudadanos emitidas por el IDEP y el manejo del Sistema Distrital de Quejas y Soluciones - Bogotá Te Escucha </t>
  </si>
  <si>
    <t>Menor a 20%</t>
  </si>
  <si>
    <t>Entre 20,1% y el 66%</t>
  </si>
  <si>
    <t>Mayor a 66,1%</t>
  </si>
  <si>
    <t xml:space="preserve">Porcentaje de PQRS  atendidos oportunamente </t>
  </si>
  <si>
    <t>Realizar la medición de la oportunidad en los tiempos de respuesta de las PQRS  que formula la ciudadanía y/o partes interesadas</t>
  </si>
  <si>
    <t>Medir el porcentaje de ejecución del PAC en el periodo</t>
  </si>
  <si>
    <t>Mayor a 85,1%</t>
  </si>
  <si>
    <t>Entre 60,1% y 85%</t>
  </si>
  <si>
    <t>Menor a 60%</t>
  </si>
  <si>
    <t>Porcentaje de avance en la ejecución del Plan de adecuación y sostenibilidad del SIG con referente MIPG 2019</t>
  </si>
  <si>
    <t>Medir el cumplimiento de las actividades relacionadas con el plan de mantenimiento Institucional para la vigencia</t>
  </si>
  <si>
    <t>GRF-04</t>
  </si>
  <si>
    <t>GRF-05</t>
  </si>
  <si>
    <t>Entre 51% y 89,9%</t>
  </si>
  <si>
    <t>Menor a 50,9%</t>
  </si>
  <si>
    <t>Consumo per cápita de energía eléctrica</t>
  </si>
  <si>
    <t>Obtener el consumo de energía eléctrica promedio de los funcionarios y contratistas de la Entidad mediante el seguimiento y análisis de los consumos, con el fin de establecer la línea base y acciones de sensibilización</t>
  </si>
  <si>
    <t xml:space="preserve">Porcentaje de Residuos Aprovechables </t>
  </si>
  <si>
    <t>Establecer el porcentaje de residuos aprovechables generados en la Entidad mediante el seguimiento al volumen reportado, con el fin de establecer acciones que incentiven a la segregación en la fuente y a la disminución del uso de materiales no aprovechables</t>
  </si>
  <si>
    <t>Mayor a 36%</t>
  </si>
  <si>
    <t>Entre 30% y 36%</t>
  </si>
  <si>
    <t>Menor a 29,9%</t>
  </si>
  <si>
    <t xml:space="preserve">Mayor a 90 </t>
  </si>
  <si>
    <t>Cumplimiento de requisitos de estructura del Sistema de gestión de Seguridad y Salud en el Trabajo - SG SST</t>
  </si>
  <si>
    <t>Verificar la implementación de los requisitos establecidos en el Decreto 1072 de 2015, Capítulo VI y en la Resolución 0312 de 2019, mediante el seguimiento periódico a su implementación, con el fin de garantizar el cumplimiento normativo y la mejora continúa del sistema.</t>
  </si>
  <si>
    <t>Cumplimiento en la ejecución del Plan de Bienestar e incentivos</t>
  </si>
  <si>
    <t>Determinar el avance en el ejecución del Plan de Bienestar e Incentivos en la vigencia</t>
  </si>
  <si>
    <t>Ejecución del Plan Institucional de Capacitación - PIC de la Vigencia</t>
  </si>
  <si>
    <t>Ejecución del Plan de Trabajo Anual del Sistema de Gestión de Seguridad y Salud en el Trabajo SG-SST</t>
  </si>
  <si>
    <t xml:space="preserve">Verificar el cumplimiento de actividades del SG SST programadas mediante el seguimiento trimestral, para garantizar su cumplimiento y establecer las acciones preventivas, correctivas o de mejora pertinentes. </t>
  </si>
  <si>
    <t>Entre 70% y 89,9%</t>
  </si>
  <si>
    <t>Cumplimiento en la notificación de incidentes y reporte de accidentes de trabajo - AT y enfermedades laborales - EL</t>
  </si>
  <si>
    <t>Verificar el cumplimiento de la notificación de incidentes y el reporte de accidentes de trabajo y enfermedades laborales mediante el seguimiento periódico, con el fin de garantizar el cumplimiento normativo y generar las acciones preventivas, correctivas y/o de mejora.</t>
  </si>
  <si>
    <t>Igual a 100%</t>
  </si>
  <si>
    <t>Entre 95% y 99,9%</t>
  </si>
  <si>
    <t>Menor a 94,9%</t>
  </si>
  <si>
    <t>Cumplimiento en la Investigación de incidentes, accidentes de trabajo - AT y enfermedades laborales - EL</t>
  </si>
  <si>
    <t>Verificar el cumplimiento de la investigaciones de incidentes, accidentes de trabajo y enfermedades laborales mediante el seguimiento periódico y la divulgación constante, con el fin de garantizar el cumplimiento normativo y generar las acciones preventivas, correctivas y/o de mejora.</t>
  </si>
  <si>
    <t>Frecuencia de Accidentalidad</t>
  </si>
  <si>
    <t>Medir el número de veces que ocurre un accidente de trabajo en el mes mediante la validación del reporte y la investigación de incidentes y accidentes de trabajo, con el fin de implementar acciones preventivas, correctivas y/o de mejora que permitan evitar su ocurrencia.</t>
  </si>
  <si>
    <t>Mayor a 2,1</t>
  </si>
  <si>
    <t xml:space="preserve">Severidad de accidentalidad </t>
  </si>
  <si>
    <t>Medir el número de días perdidos por accidente de trabajo - AT al mes mediante la validación de las incapacidades médicas, con el fin de implementar acciones preventivas, correctivas y/o de mejora en relación a las condiciones de salud de los trabajadores.</t>
  </si>
  <si>
    <t>Entre 0,1 y 2</t>
  </si>
  <si>
    <t>Proporción de accidentes de trabajo mortales en el año</t>
  </si>
  <si>
    <t>Medir el número de Accidentes de Trabajo - AT  mortales en el año mediante el seguimiento al reporte e investigación de accidentes, con el fin de implementar las acciones preventivas, correctivas y de mejora necesarias.</t>
  </si>
  <si>
    <t>N/A</t>
  </si>
  <si>
    <t>Prevalencia de la Enfermedad Laboral</t>
  </si>
  <si>
    <t>Determinar el número de casos de enfermedad laboral presentes en los funcionarios del IDEP en un periodo de tiempo, mediante el seguimiento al reporte y a la calificación de enfermedades laborales, con el fin de establecer e implementar las acciones necesarias para prevenir su ocurrencia en los trabajadores</t>
  </si>
  <si>
    <t>Incidencia de la Enfermedad Laboral</t>
  </si>
  <si>
    <t>Determinar el  número de casos nuevos de una enfermedad laboral en la población de trabajadores del IDEP en un período de tiempo, mediante el seguimiento al reporte y a la calificación de enfermedades laborales, con el fin de establecer e implementar las acciones necesarias para prevenir su ocurrencia en los trabajadores</t>
  </si>
  <si>
    <t>Entre 0,1 y 1</t>
  </si>
  <si>
    <t>Ausentismo por causa médica</t>
  </si>
  <si>
    <t xml:space="preserve">Determinar el porcentaje de ausentismo por incapacidad médica mediante el seguimiento a las incapacidades por causas laborales o comunes, con el fin de analizar los casos y formular las acciones preventivas, correctivas y/o de mejora que permitan mejora las condiciones de salud y trabajo. </t>
  </si>
  <si>
    <t>GTH-13</t>
  </si>
  <si>
    <t>Verificar el cumplimiento de las acciones preventivas, correctivas y/o de mejora formuladas en atención a No conformidades, hallazgos y observaciones producto de  Auditoría anual,  autoevaluación del SG SST, investigación de accidentes, inspecciones de seguridad, entre otras fuentes, mediante la evaluación de su implementación, con el fin de garantizar la mejora continua del sistema.</t>
  </si>
  <si>
    <t>Mayor al 90%</t>
  </si>
  <si>
    <t>Mayor a 79,9%</t>
  </si>
  <si>
    <t xml:space="preserve">Porcentaje de variación de seguidores de las redes sociales institucionales del IDEP </t>
  </si>
  <si>
    <t>GF-07</t>
  </si>
  <si>
    <t>Porcentaje de cumplimiento en el reporte de información trimestral</t>
  </si>
  <si>
    <t>Medir el cumplimiento en el reporte de información trimestral con destino a la Contaduría General de la Nación - CGN, mediante la presentación oportuna de los reportes e informes requeridos por dicha entidad a través del aplicativo CHIP, a fin de dar cumplimiento a la Resolución 706 de 2016,</t>
  </si>
  <si>
    <t>Entre 90% y 94,9%</t>
  </si>
  <si>
    <t>Menor a 89,9%</t>
  </si>
  <si>
    <t>Mayor a 0,031</t>
  </si>
  <si>
    <t>Entre 0,02 y 0,03</t>
  </si>
  <si>
    <t>Menor a 0,01</t>
  </si>
  <si>
    <t>Porcentaje de ejecución de el Plan Institucional de archivos - PINAR para la vigencia 2020.</t>
  </si>
  <si>
    <t>Medir el avance en la ejecución del Plan Institucional de archivos - PINAR para la vigencia 2020.</t>
  </si>
  <si>
    <t xml:space="preserve">Número de actividades del Cumplimiento al Plan de Mantenimiento preventivo y/o Correctivo ejecutadas en el período </t>
  </si>
  <si>
    <t>Medir la cantidad de actividades realizadas oportunamente relacionadas con la prevención del inicio de procesos disciplinarios a funcionarios de la entidad, incluidas en el Plan de gestión de la integridad 2020</t>
  </si>
  <si>
    <t>CUADRO DE MANDO INTEGRAL - CMI
INSTITUTO PARA LA INVESTIGACIÓN EDUCATIVA Y EL DESARROLLO PEDAGÓGICO - IDEP
INDICADORES 2020</t>
  </si>
  <si>
    <t>Entre 2 y 3</t>
  </si>
  <si>
    <t>Mayor a 3,1</t>
  </si>
  <si>
    <t>Evaluación del SG SST</t>
  </si>
  <si>
    <t>Evaluar el cumplimiento de los estándares mínimos aplicables a la Entidad, mediante la aplicación de la matriz establecida en la Resolución 0312 de 2019, con el fin de hacer seguimiento a la implementación del SG SST y establecer acciones de mejora, preventivas o correctivas.</t>
  </si>
  <si>
    <t>Menor a 69%</t>
  </si>
  <si>
    <t>Evaluación de las condiciones de salud de los Servidores Públicos</t>
  </si>
  <si>
    <t>Gestionar el desarrollo integral del personal vinculado a la Entidad, a través de la administración del talento humano y la prevención de incidentes y accidentes de trabajo y de enfermedades laborales, para contribuir al logro de los objetivos institucionales y al bienestar de sus servidores.</t>
  </si>
  <si>
    <t>Mayor a 99,9%</t>
  </si>
  <si>
    <t>Entre 90% y 99%</t>
  </si>
  <si>
    <t>Mayor a 99,1%</t>
  </si>
  <si>
    <t>Menor a 89%</t>
  </si>
  <si>
    <t>GTH-9</t>
  </si>
  <si>
    <t>Evaluación de las acciones preventivas, correctivas y de mejora del SG SST</t>
  </si>
  <si>
    <t>GTH-14</t>
  </si>
  <si>
    <t>GTH-15</t>
  </si>
  <si>
    <t>Mayor a 8,1%</t>
  </si>
  <si>
    <t>Entre 3,1% y 8%</t>
  </si>
  <si>
    <t>Menor al 3%</t>
  </si>
  <si>
    <t>Menor a 74,9%</t>
  </si>
  <si>
    <t>Entre 75% y el 99,8%</t>
  </si>
  <si>
    <t>Realizar correcta y oportunamente los seguimientos a la generación y medidas correspondientes a producto no conforme, de acuerdo a lo descrito en el procedimiento PRO-MIC-03-02 Producto no conforme.</t>
  </si>
  <si>
    <t xml:space="preserve">Porcentaje de cumplimiento del plan estratégico institucional        </t>
  </si>
  <si>
    <t xml:space="preserve">Medir el avance de cumplimiento de las actividades de las  metas del Plan de Desarrollo definidas en el Plan Estratégico PEDI </t>
  </si>
  <si>
    <t>Medir el avance en la ejecución de los planes establecidos por cada una de las políticas de MIPG para la vigencia 2019</t>
  </si>
  <si>
    <t>Entre 60 y 78 KW/per cápita</t>
  </si>
  <si>
    <t>Entre 78,1 y 90 KW/perca pita</t>
  </si>
  <si>
    <t>78 KW/per cápita</t>
  </si>
  <si>
    <t>Mayor a 40001</t>
  </si>
  <si>
    <t>Entre 20001 y 40000</t>
  </si>
  <si>
    <t>Menor a 20000</t>
  </si>
  <si>
    <t>Menor a 0,25</t>
  </si>
  <si>
    <t>Entre 0,251 y 0,45</t>
  </si>
  <si>
    <t>Mayor a 0,451</t>
  </si>
  <si>
    <t>Menor a 3%</t>
  </si>
  <si>
    <t>Menor a 25%</t>
  </si>
  <si>
    <t>CID-03</t>
  </si>
  <si>
    <t xml:space="preserve">Anual </t>
  </si>
  <si>
    <t xml:space="preserve">Avance en las  investigaciones socioeducativas  en el marco del ODS 4 </t>
  </si>
  <si>
    <t>Avance en las investigaciones para optimizar la gestión de la información y el conocimiento de los procesos de seguimiento a la política sectorial</t>
  </si>
  <si>
    <t xml:space="preserve">Avance en la estrategia para aumentar el nivel de transferencia del conocimiento producido por el IDEP </t>
  </si>
  <si>
    <t>Avance en la estrategia de promoción y apoyo a colectivos, redes, y docentes investigadores e innovadores de los colegios públicos de Bogotá</t>
  </si>
  <si>
    <t>Avance en la estrategia de desarrollo pedagógico permanente  y situada, para la investigación, la innovación y la sistematización de las prácticas con  enfoque territorial</t>
  </si>
  <si>
    <t xml:space="preserve">Cantidad de Docentes y agentes educativos  de  las  estrategias de desarrollo pedagógico permanente  y situada y la promoción y apoyo a colectivos, redes, y docentes investigadores e innovadores de los colegios públicos de Bogotá. </t>
  </si>
  <si>
    <t>DIC-08</t>
  </si>
  <si>
    <t>DIC-07</t>
  </si>
  <si>
    <t>Avance en la estrategia de  socialización, divulgación  y gestión del conocimiento derivado de las investigaciones y publicaciones del IDEP</t>
  </si>
  <si>
    <t>Cantidad de publicaciones realizadas en el desarrollo de la estrategia de socialización, divulgación  y gestión del conocimiento</t>
  </si>
  <si>
    <t>Medir el avance  en el desarrollo de la estrategia de  socialización, divulgación  y gestión del conocimiento derivado de las investigaciones y publicaciones del IDEP, para  dar conocer el material producido por el IDEP, mediante las  producciones como publicaciones, libros, la Revista Educación y Ciudad, Repositorios, Podcasts, Magazín Aula Urbana, IDEP-RED</t>
  </si>
  <si>
    <t>Conocer la cantidad de publicaciones realizadas en el desarrollo de la estrategia de socialización, divulgación  y gestión del conocimiento derivado de las investigaciones y publicaciones del IDEP y de los docentes del Distrito,  mediante las  producciones  como:  libros, la Revista Educación y Ciudad, Repositorios, Podcasts, Magazín Aula Urbana, y /o  IDEP-RED. Con el fin de  comunicar,  divulgar y gestionar el conocimiento del IDEP.</t>
  </si>
  <si>
    <t>Menor a 0,30</t>
  </si>
  <si>
    <t>Entre 0,31 y 0,45</t>
  </si>
  <si>
    <t>Mayor a 4,6</t>
  </si>
  <si>
    <t>IDP-05</t>
  </si>
  <si>
    <t>IDP-06</t>
  </si>
  <si>
    <t>IDP-07</t>
  </si>
  <si>
    <t>IDP-08</t>
  </si>
  <si>
    <t>IDP-09</t>
  </si>
  <si>
    <t>IDP-10</t>
  </si>
  <si>
    <t xml:space="preserve">Medir el avance  de las  investigaciones socioeducativas para contribuir al cumplimiento de las metas sectoriales de cierre de brechas y de transformación pedagógica en el marco del ODS 4 </t>
  </si>
  <si>
    <t>Medir el avance  de las investigaciones para optimizar la gestión de la información y el conocimiento producido a través de los procesos de seguimiento a la política sectorial para su uso y apropiación por parte de los grupos de interés</t>
  </si>
  <si>
    <t>Medir el avance   en el desarrollo de la estrategia para aumentar el nivel de transferencia del conocimiento producido por el IDEP al campo educativo y del sector mediante actividades  de circulación y reconocimiento en la comunidad académica y cientifica - Hacia el reconocimiento en el sector-.</t>
  </si>
  <si>
    <t>Medir el avance  en el desarrollo de la estrategia articulada de promoción y apoyo a colectivos, redes, y docentes investigadores e innovadores de los colegios públicos de Bogotá, para promover las innovaciones educativas producto de los proyectos institucionales o locales como alternativa para el mejoramiento de la práctica pedagógica.</t>
  </si>
  <si>
    <t xml:space="preserve">Medir el avance  en el desarrollo de la estrategia de desarrollo pedagógico permanente  y situada, para la investigación, la innovación y la sistematización de las prácticas con  enfoque territorial, mediante acompañamiento situado , docentes inspiradores, mentoría  y comunidades de practica. </t>
  </si>
  <si>
    <t>Conocer la cantidad de Docentes y/o agentes educativos  beneficiados  de  las  estrategias de desarrollo pedagógico permanente  y situada y la promoción y apoyo a colectivos, redes, y docentes investigadores e innovadores de los colegios públicos de Bogotá, para la para la investigación, la innovación y la sistematización de las prácticas con  enfoque territorial y para promover las innovaciones educativas producto de los proyectos institucionales o locales como alternativa para el mejoramiento de la práctica pedagógica.</t>
  </si>
  <si>
    <t>Menor a 0,20</t>
  </si>
  <si>
    <t>Entre 0,21 y 0,30</t>
  </si>
  <si>
    <t>Mayor a 0,46</t>
  </si>
  <si>
    <t>Entre 101 y el 200</t>
  </si>
  <si>
    <t>Mayor a 201</t>
  </si>
  <si>
    <t>Entre 70% y 89%</t>
  </si>
  <si>
    <t>Diciembre 30 de 2020</t>
  </si>
  <si>
    <t>Entre 1,51 y 2,50</t>
  </si>
  <si>
    <t>Menor a 1,50</t>
  </si>
  <si>
    <t>Mayor a 2,51</t>
  </si>
  <si>
    <t>Mayor a 0,41</t>
  </si>
  <si>
    <t>Entre 0,21 y 0,40</t>
  </si>
  <si>
    <t>Entre 0,26 y 0,46</t>
  </si>
  <si>
    <t>Mayor a 0,47</t>
  </si>
  <si>
    <t>Menor a 300</t>
  </si>
  <si>
    <t>Entre 301 y 600</t>
  </si>
  <si>
    <t>Mayor a 601</t>
  </si>
  <si>
    <t>Entre 3,1% y 5,5%</t>
  </si>
  <si>
    <t>Mayor a  5,6%</t>
  </si>
  <si>
    <t>Menor a 7</t>
  </si>
  <si>
    <t>Entre 8 y 14</t>
  </si>
  <si>
    <t>Mayor a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</si>
</sst>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164" formatCode="_-* #,##0.00\ &quot;€&quot;_-;\-* #,##0.00\ &quot;€&quot;_-;_-* &quot;-&quot;??\ &quot;€&quot;_-;_-@_-"/>
    <numFmt numFmtId="165" formatCode="_ * #,##0.00_ ;_ * \-#,##0.00_ ;_ * &quot;-&quot;??_ ;_ @_ "/>
    <numFmt numFmtId="166" formatCode="[$-240A]d&quot; de &quot;mmmm&quot; de &quot;yyyy;@"/>
    <numFmt numFmtId="167" formatCode="0.0%"/>
    <numFmt numFmtId="168" formatCode="0.0"/>
    <numFmt numFmtId="169" formatCode="_ [$€-2]\ * #,##0.00_ ;_ [$€-2]\ * \-#,##0.00_ ;_ [$€-2]\ * &quot;-&quot;??_ "/>
    <numFmt numFmtId="170" formatCode="_ * #,##0_ ;_ * \-#,##0_ ;_ * &quot;-&quot;??_ ;_ @_ "/>
    <numFmt numFmtId="171" formatCode="[$-1540A]dd\-mmm\-yy;@"/>
    <numFmt numFmtId="172" formatCode="&quot;$&quot;\ #,##0.00"/>
  </numFmts>
  <fonts count="55" x14ac:knownFonts="1">
    <font>
      <sz val="10"/>
      <name val="Arial"/>
    </font>
    <font>
      <sz val="10"/>
      <name val="Arial"/>
      <family val="2"/>
    </font>
    <font>
      <sz val="8"/>
      <name val="Arial"/>
      <family val="2"/>
    </font>
    <font>
      <b/>
      <sz val="10"/>
      <name val="Arial"/>
      <family val="2"/>
    </font>
    <font>
      <sz val="10"/>
      <name val="Arial"/>
      <family val="2"/>
    </font>
    <font>
      <sz val="10"/>
      <name val="Bookman Old Style"/>
      <family val="1"/>
    </font>
    <font>
      <sz val="6"/>
      <name val="Arial"/>
      <family val="2"/>
    </font>
    <font>
      <b/>
      <sz val="11"/>
      <name val="Calibri"/>
      <family val="2"/>
    </font>
    <font>
      <sz val="11"/>
      <name val="Calibri"/>
      <family val="2"/>
    </font>
    <font>
      <b/>
      <sz val="14"/>
      <name val="Calibri"/>
      <family val="2"/>
    </font>
    <font>
      <sz val="14"/>
      <name val="Calibri"/>
      <family val="2"/>
    </font>
    <font>
      <b/>
      <sz val="12"/>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name val="Century Gothic"/>
      <family val="2"/>
    </font>
    <font>
      <b/>
      <sz val="10"/>
      <color indexed="62"/>
      <name val="Arial"/>
      <family val="2"/>
    </font>
    <font>
      <sz val="8"/>
      <name val="Arial"/>
      <family val="2"/>
    </font>
    <font>
      <b/>
      <sz val="9"/>
      <name val="Arial"/>
      <family val="2"/>
    </font>
    <font>
      <sz val="9"/>
      <name val="Arial"/>
      <family val="2"/>
    </font>
    <font>
      <sz val="9"/>
      <name val="Calibri"/>
      <family val="2"/>
    </font>
    <font>
      <b/>
      <sz val="9"/>
      <name val="Calibri"/>
      <family val="2"/>
    </font>
    <font>
      <i/>
      <sz val="9"/>
      <color indexed="13"/>
      <name val="Calibri"/>
      <family val="2"/>
    </font>
    <font>
      <b/>
      <sz val="9"/>
      <name val="Century Gothic"/>
      <family val="2"/>
    </font>
    <font>
      <b/>
      <sz val="14"/>
      <name val="Arial"/>
      <family val="2"/>
    </font>
    <font>
      <b/>
      <sz val="16"/>
      <name val="Arial"/>
      <family val="2"/>
    </font>
    <font>
      <sz val="10"/>
      <name val="Arial"/>
      <family val="2"/>
    </font>
    <font>
      <b/>
      <sz val="8"/>
      <color indexed="62"/>
      <name val="Arial"/>
      <family val="2"/>
    </font>
    <font>
      <b/>
      <sz val="20"/>
      <name val="Arial"/>
      <family val="2"/>
    </font>
    <font>
      <sz val="10"/>
      <name val="Arial"/>
      <family val="2"/>
    </font>
    <font>
      <sz val="10"/>
      <name val="Arial"/>
      <family val="2"/>
    </font>
    <font>
      <b/>
      <sz val="12"/>
      <name val="Arial"/>
      <family val="2"/>
    </font>
    <font>
      <sz val="11"/>
      <color theme="1"/>
      <name val="Calibri"/>
      <family val="2"/>
      <scheme val="minor"/>
    </font>
    <font>
      <u/>
      <sz val="10"/>
      <color theme="10"/>
      <name val="Arial"/>
      <family val="2"/>
    </font>
    <font>
      <b/>
      <sz val="14"/>
      <color theme="3"/>
      <name val="Arial"/>
      <family val="2"/>
    </font>
    <font>
      <b/>
      <sz val="10"/>
      <color theme="3"/>
      <name val="Arial"/>
      <family val="2"/>
    </font>
    <font>
      <b/>
      <sz val="12"/>
      <color rgb="FF000000"/>
      <name val="Arial"/>
      <family val="2"/>
    </font>
    <font>
      <sz val="1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48"/>
        <bgColor indexed="64"/>
      </patternFill>
    </fill>
    <fill>
      <patternFill patternType="solid">
        <fgColor indexed="55"/>
        <bgColor indexed="64"/>
      </patternFill>
    </fill>
    <fill>
      <patternFill patternType="solid">
        <fgColor indexed="3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style="medium">
        <color indexed="64"/>
      </bottom>
      <diagonal/>
    </border>
  </borders>
  <cellStyleXfs count="769">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5" fontId="4"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8" fillId="0" borderId="0" applyNumberFormat="0" applyFill="0" applyBorder="0" applyAlignment="0" applyProtection="0"/>
    <xf numFmtId="0" fontId="19" fillId="4"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0" fillId="0" borderId="0" applyNumberFormat="0" applyFill="0" applyBorder="0" applyAlignment="0" applyProtection="0">
      <alignment vertical="top"/>
      <protection locked="0"/>
    </xf>
    <xf numFmtId="0" fontId="24" fillId="7" borderId="1" applyNumberFormat="0" applyAlignment="0" applyProtection="0"/>
    <xf numFmtId="0" fontId="22" fillId="0" borderId="3" applyNumberFormat="0" applyFill="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xf numFmtId="41" fontId="54" fillId="0" borderId="0" applyFont="0" applyFill="0" applyBorder="0" applyAlignment="0" applyProtection="0"/>
  </cellStyleXfs>
  <cellXfs count="244">
    <xf numFmtId="0" fontId="0" fillId="0" borderId="0" xfId="0"/>
    <xf numFmtId="0" fontId="5" fillId="0" borderId="0" xfId="0" applyFont="1"/>
    <xf numFmtId="0" fontId="5" fillId="23" borderId="0" xfId="0" applyFont="1" applyFill="1"/>
    <xf numFmtId="0" fontId="5" fillId="23" borderId="0" xfId="0" applyFont="1" applyFill="1" applyAlignment="1"/>
    <xf numFmtId="166" fontId="5" fillId="23" borderId="0" xfId="0" applyNumberFormat="1" applyFont="1" applyFill="1" applyAlignment="1"/>
    <xf numFmtId="0" fontId="0" fillId="23" borderId="0" xfId="0" applyFill="1"/>
    <xf numFmtId="0" fontId="0" fillId="23" borderId="0" xfId="0" applyFill="1" applyAlignment="1">
      <alignment horizontal="center"/>
    </xf>
    <xf numFmtId="0" fontId="5" fillId="0" borderId="0" xfId="0" applyFont="1" applyFill="1"/>
    <xf numFmtId="0" fontId="6" fillId="0" borderId="0" xfId="0" applyFont="1"/>
    <xf numFmtId="0" fontId="9" fillId="23" borderId="0" xfId="0" applyFont="1" applyFill="1" applyBorder="1" applyAlignment="1">
      <alignment horizontal="center" vertical="center" wrapText="1"/>
    </xf>
    <xf numFmtId="0" fontId="10" fillId="23" borderId="0" xfId="0" applyFont="1" applyFill="1" applyBorder="1" applyAlignment="1"/>
    <xf numFmtId="0" fontId="9" fillId="23" borderId="0" xfId="0" applyFont="1" applyFill="1" applyBorder="1" applyAlignment="1">
      <alignment wrapText="1"/>
    </xf>
    <xf numFmtId="9" fontId="10" fillId="23" borderId="0" xfId="759" applyFont="1" applyFill="1" applyBorder="1" applyAlignment="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11" xfId="759"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6" fillId="23" borderId="9" xfId="0" applyFont="1" applyFill="1" applyBorder="1" applyAlignment="1">
      <alignment vertical="center" wrapText="1"/>
    </xf>
    <xf numFmtId="0" fontId="7" fillId="24" borderId="12" xfId="0" applyFont="1" applyFill="1" applyBorder="1" applyAlignment="1">
      <alignment horizontal="center" vertical="center" wrapText="1"/>
    </xf>
    <xf numFmtId="2" fontId="5" fillId="23" borderId="0" xfId="0" applyNumberFormat="1" applyFont="1" applyFill="1"/>
    <xf numFmtId="17" fontId="5" fillId="23" borderId="0" xfId="0" applyNumberFormat="1" applyFont="1" applyFill="1"/>
    <xf numFmtId="9" fontId="5" fillId="23" borderId="0" xfId="0" applyNumberFormat="1" applyFont="1" applyFill="1"/>
    <xf numFmtId="9" fontId="8" fillId="0" borderId="13" xfId="759" applyFont="1" applyBorder="1" applyAlignment="1">
      <alignment horizontal="center" vertical="center" wrapText="1"/>
    </xf>
    <xf numFmtId="9" fontId="8" fillId="0" borderId="14" xfId="759" applyFont="1" applyBorder="1" applyAlignment="1">
      <alignment horizontal="center" vertical="center" wrapText="1"/>
    </xf>
    <xf numFmtId="0" fontId="8" fillId="0" borderId="15" xfId="0" applyFont="1" applyBorder="1" applyAlignment="1">
      <alignment horizontal="center" vertical="center" wrapText="1"/>
    </xf>
    <xf numFmtId="9" fontId="8" fillId="0" borderId="13" xfId="759" applyFont="1" applyFill="1" applyBorder="1" applyAlignment="1">
      <alignment horizontal="center" vertical="center" wrapText="1"/>
    </xf>
    <xf numFmtId="0" fontId="10" fillId="23" borderId="0" xfId="0" applyFont="1" applyFill="1" applyAlignment="1"/>
    <xf numFmtId="0" fontId="10" fillId="23" borderId="0" xfId="0" applyFont="1" applyFill="1" applyAlignment="1">
      <alignment wrapText="1"/>
    </xf>
    <xf numFmtId="9" fontId="10" fillId="23" borderId="0" xfId="759" applyFont="1" applyFill="1" applyAlignment="1"/>
    <xf numFmtId="0" fontId="7" fillId="24" borderId="16" xfId="0" applyFont="1" applyFill="1" applyBorder="1" applyAlignment="1">
      <alignment horizontal="center" vertical="top" wrapText="1"/>
    </xf>
    <xf numFmtId="9" fontId="8" fillId="23" borderId="9" xfId="759" applyFont="1" applyFill="1" applyBorder="1" applyAlignment="1">
      <alignment horizontal="center" vertical="center" wrapText="1"/>
    </xf>
    <xf numFmtId="9" fontId="8" fillId="23" borderId="15" xfId="759" applyFont="1" applyFill="1" applyBorder="1" applyAlignment="1">
      <alignment horizontal="center" vertical="center" wrapText="1"/>
    </xf>
    <xf numFmtId="9" fontId="8" fillId="23" borderId="10" xfId="759"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0" borderId="0" xfId="0" applyFont="1" applyAlignment="1">
      <alignment horizontal="center" vertical="center" wrapText="1"/>
    </xf>
    <xf numFmtId="0" fontId="32" fillId="26" borderId="16" xfId="0" applyFont="1" applyFill="1" applyBorder="1" applyAlignment="1">
      <alignment horizontal="center" vertical="center" wrapText="1"/>
    </xf>
    <xf numFmtId="0" fontId="32" fillId="0" borderId="16" xfId="0" applyFont="1" applyBorder="1" applyAlignment="1">
      <alignment horizontal="center" vertical="center" wrapText="1"/>
    </xf>
    <xf numFmtId="168" fontId="32" fillId="0" borderId="16" xfId="0" applyNumberFormat="1" applyFont="1" applyBorder="1" applyAlignment="1">
      <alignment horizontal="center" vertical="center" wrapText="1"/>
    </xf>
    <xf numFmtId="168" fontId="32" fillId="0" borderId="0" xfId="0" applyNumberFormat="1" applyFont="1" applyAlignment="1">
      <alignment horizontal="center" vertical="center" wrapText="1"/>
    </xf>
    <xf numFmtId="0" fontId="0" fillId="23" borderId="0" xfId="0" applyFill="1" applyAlignment="1">
      <alignment horizontal="left" vertical="center" wrapText="1"/>
    </xf>
    <xf numFmtId="0" fontId="0" fillId="0" borderId="0" xfId="0" applyAlignment="1">
      <alignment horizontal="left" vertical="center" wrapText="1"/>
    </xf>
    <xf numFmtId="0" fontId="35" fillId="23" borderId="19" xfId="0" applyFont="1" applyFill="1" applyBorder="1" applyAlignment="1">
      <alignment horizontal="left" vertical="center" wrapText="1"/>
    </xf>
    <xf numFmtId="0" fontId="1" fillId="23" borderId="0" xfId="0" applyFont="1" applyFill="1"/>
    <xf numFmtId="0" fontId="1" fillId="23" borderId="0" xfId="0" applyFont="1" applyFill="1" applyAlignment="1">
      <alignment horizontal="left" vertical="center" wrapText="1"/>
    </xf>
    <xf numFmtId="0" fontId="1" fillId="23" borderId="0" xfId="0" applyFont="1" applyFill="1" applyAlignment="1">
      <alignment horizontal="center"/>
    </xf>
    <xf numFmtId="0" fontId="36" fillId="23" borderId="0" xfId="0" applyFont="1" applyFill="1"/>
    <xf numFmtId="9" fontId="35" fillId="23" borderId="20" xfId="58" applyNumberFormat="1" applyFont="1" applyFill="1" applyBorder="1" applyAlignment="1" applyProtection="1">
      <alignment horizontal="center" vertical="center" wrapText="1"/>
    </xf>
    <xf numFmtId="9" fontId="38" fillId="23" borderId="20" xfId="759" applyFont="1" applyFill="1" applyBorder="1" applyAlignment="1">
      <alignment horizontal="center" vertical="center" wrapText="1"/>
    </xf>
    <xf numFmtId="0" fontId="36" fillId="0" borderId="0" xfId="0" applyFont="1"/>
    <xf numFmtId="0" fontId="40" fillId="26" borderId="16" xfId="0" applyFont="1" applyFill="1" applyBorder="1" applyAlignment="1">
      <alignment horizontal="center" vertical="center" wrapText="1"/>
    </xf>
    <xf numFmtId="9" fontId="36" fillId="23" borderId="20" xfId="58" applyNumberFormat="1" applyFont="1" applyFill="1" applyBorder="1" applyAlignment="1" applyProtection="1">
      <alignment horizontal="center" vertical="center" wrapText="1"/>
    </xf>
    <xf numFmtId="9" fontId="38" fillId="23" borderId="9" xfId="759" applyFont="1" applyFill="1" applyBorder="1" applyAlignment="1">
      <alignment horizontal="center" vertical="center" wrapText="1"/>
    </xf>
    <xf numFmtId="9" fontId="38" fillId="23" borderId="10" xfId="759" applyFont="1" applyFill="1" applyBorder="1" applyAlignment="1">
      <alignment horizontal="center" vertical="center" wrapText="1"/>
    </xf>
    <xf numFmtId="0" fontId="36" fillId="23" borderId="0" xfId="0" applyFont="1" applyFill="1" applyAlignment="1">
      <alignment horizontal="left" vertical="center" wrapText="1"/>
    </xf>
    <xf numFmtId="0" fontId="36" fillId="23" borderId="0" xfId="0" applyFont="1" applyFill="1" applyAlignment="1">
      <alignment horizontal="center" vertical="center" wrapText="1"/>
    </xf>
    <xf numFmtId="0" fontId="37" fillId="23" borderId="20" xfId="0" applyFont="1" applyFill="1" applyBorder="1" applyAlignment="1">
      <alignment horizontal="center" vertical="center" wrapText="1"/>
    </xf>
    <xf numFmtId="9" fontId="37" fillId="23" borderId="20" xfId="759" applyFont="1" applyFill="1" applyBorder="1" applyAlignment="1">
      <alignment horizontal="center" vertical="center" wrapText="1"/>
    </xf>
    <xf numFmtId="9" fontId="37" fillId="23" borderId="9" xfId="759" applyFont="1" applyFill="1" applyBorder="1" applyAlignment="1">
      <alignment horizontal="center" vertical="center" wrapText="1"/>
    </xf>
    <xf numFmtId="9" fontId="37" fillId="23" borderId="10" xfId="759" applyFont="1" applyFill="1" applyBorder="1" applyAlignment="1">
      <alignment horizontal="center" vertical="center" wrapText="1"/>
    </xf>
    <xf numFmtId="167" fontId="37" fillId="23" borderId="10" xfId="759" applyNumberFormat="1" applyFont="1" applyFill="1" applyBorder="1" applyAlignment="1">
      <alignment horizontal="center" vertical="center" wrapText="1"/>
    </xf>
    <xf numFmtId="9" fontId="35" fillId="23" borderId="0" xfId="0" applyNumberFormat="1" applyFont="1" applyFill="1" applyAlignment="1">
      <alignment horizontal="center"/>
    </xf>
    <xf numFmtId="0" fontId="0" fillId="0" borderId="0" xfId="0" applyAlignment="1">
      <alignment horizontal="center" vertical="center" wrapText="1"/>
    </xf>
    <xf numFmtId="9" fontId="0" fillId="0" borderId="9" xfId="0" applyNumberFormat="1" applyBorder="1" applyAlignment="1">
      <alignment horizontal="center" vertical="center" wrapText="1"/>
    </xf>
    <xf numFmtId="171" fontId="0" fillId="0" borderId="0" xfId="0" applyNumberFormat="1" applyAlignment="1">
      <alignment horizontal="center" vertical="center" wrapText="1"/>
    </xf>
    <xf numFmtId="0" fontId="0" fillId="0" borderId="0" xfId="0" applyBorder="1" applyAlignment="1">
      <alignment horizontal="center" vertical="center" wrapText="1"/>
    </xf>
    <xf numFmtId="49" fontId="0" fillId="0" borderId="0" xfId="0" applyNumberFormat="1" applyAlignment="1">
      <alignment horizontal="center" vertical="center" wrapText="1"/>
    </xf>
    <xf numFmtId="9" fontId="0" fillId="0" borderId="9" xfId="0" applyNumberFormat="1" applyFill="1" applyBorder="1" applyAlignment="1">
      <alignment horizontal="center" vertical="center" wrapText="1"/>
    </xf>
    <xf numFmtId="9" fontId="45" fillId="32" borderId="16"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30" borderId="9" xfId="0" applyFill="1" applyBorder="1" applyAlignment="1">
      <alignment vertical="center" wrapText="1"/>
    </xf>
    <xf numFmtId="0" fontId="0" fillId="0" borderId="0" xfId="0" applyAlignment="1">
      <alignment vertical="center" wrapText="1"/>
    </xf>
    <xf numFmtId="49" fontId="1" fillId="30" borderId="9" xfId="61" applyNumberFormat="1" applyFont="1" applyFill="1" applyBorder="1" applyAlignment="1">
      <alignment vertical="center" wrapText="1"/>
    </xf>
    <xf numFmtId="9" fontId="1" fillId="0" borderId="0" xfId="0" applyNumberFormat="1" applyFont="1" applyAlignment="1">
      <alignment vertical="center" wrapText="1"/>
    </xf>
    <xf numFmtId="0" fontId="1" fillId="32" borderId="9" xfId="0" applyFont="1" applyFill="1" applyBorder="1" applyAlignment="1">
      <alignment vertical="center" wrapText="1"/>
    </xf>
    <xf numFmtId="0" fontId="1" fillId="31" borderId="9" xfId="0" applyFont="1" applyFill="1" applyBorder="1" applyAlignment="1">
      <alignment vertical="center" wrapText="1"/>
    </xf>
    <xf numFmtId="0" fontId="0" fillId="30" borderId="0" xfId="0" applyFill="1" applyAlignment="1">
      <alignment vertical="center" wrapText="1"/>
    </xf>
    <xf numFmtId="9" fontId="1" fillId="30" borderId="0" xfId="0" applyNumberFormat="1" applyFont="1" applyFill="1" applyAlignment="1">
      <alignment vertical="center" wrapText="1"/>
    </xf>
    <xf numFmtId="9" fontId="0" fillId="30" borderId="0" xfId="0" applyNumberFormat="1" applyFill="1" applyAlignment="1">
      <alignment vertical="center" wrapText="1"/>
    </xf>
    <xf numFmtId="9" fontId="0" fillId="0" borderId="0" xfId="0" applyNumberFormat="1" applyAlignment="1">
      <alignment vertical="center" wrapText="1"/>
    </xf>
    <xf numFmtId="49" fontId="1" fillId="0" borderId="9" xfId="0" applyNumberFormat="1" applyFont="1" applyFill="1" applyBorder="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9" fontId="0" fillId="0" borderId="9" xfId="759" applyFont="1" applyFill="1" applyBorder="1" applyAlignment="1">
      <alignment horizontal="center" vertical="center"/>
    </xf>
    <xf numFmtId="1" fontId="0" fillId="0" borderId="9" xfId="61" applyNumberFormat="1" applyFont="1" applyFill="1" applyBorder="1" applyAlignment="1">
      <alignment horizontal="center" vertical="center" wrapText="1"/>
    </xf>
    <xf numFmtId="0" fontId="0" fillId="29" borderId="0" xfId="0" applyFill="1" applyAlignment="1">
      <alignment vertical="center" wrapText="1"/>
    </xf>
    <xf numFmtId="9" fontId="0" fillId="29" borderId="0" xfId="0" applyNumberFormat="1" applyFill="1" applyAlignment="1">
      <alignment vertical="center" wrapText="1"/>
    </xf>
    <xf numFmtId="9" fontId="1" fillId="0" borderId="9" xfId="759" applyFont="1" applyFill="1" applyBorder="1" applyAlignment="1">
      <alignment horizontal="center" vertical="center"/>
    </xf>
    <xf numFmtId="9" fontId="43" fillId="0" borderId="9" xfId="759" applyFont="1" applyFill="1" applyBorder="1" applyAlignment="1">
      <alignment horizontal="center" vertical="center" wrapText="1"/>
    </xf>
    <xf numFmtId="1" fontId="0" fillId="0" borderId="9" xfId="0" applyNumberFormat="1" applyFill="1" applyBorder="1" applyAlignment="1">
      <alignment horizontal="center" vertical="center" wrapText="1"/>
    </xf>
    <xf numFmtId="9" fontId="1" fillId="0" borderId="9" xfId="759" applyFont="1" applyFill="1" applyBorder="1" applyAlignment="1">
      <alignment horizontal="center" vertical="center" wrapText="1"/>
    </xf>
    <xf numFmtId="10" fontId="0" fillId="30" borderId="9" xfId="759" applyNumberFormat="1" applyFont="1" applyFill="1" applyBorder="1" applyAlignment="1">
      <alignment horizontal="center" vertical="center" wrapText="1"/>
    </xf>
    <xf numFmtId="1" fontId="0" fillId="30" borderId="9" xfId="759" applyNumberFormat="1" applyFont="1" applyFill="1" applyBorder="1" applyAlignment="1">
      <alignment horizontal="center" vertical="center" wrapText="1"/>
    </xf>
    <xf numFmtId="9" fontId="0" fillId="0" borderId="9" xfId="0" applyNumberFormat="1" applyFill="1" applyBorder="1" applyAlignment="1">
      <alignment horizontal="center" vertical="center"/>
    </xf>
    <xf numFmtId="9" fontId="43" fillId="0" borderId="9" xfId="759" applyFont="1" applyFill="1" applyBorder="1" applyAlignment="1">
      <alignment horizontal="center" vertical="center"/>
    </xf>
    <xf numFmtId="0" fontId="43" fillId="0" borderId="9" xfId="759" applyNumberFormat="1" applyFont="1" applyFill="1" applyBorder="1" applyAlignment="1">
      <alignment horizontal="center" vertical="center"/>
    </xf>
    <xf numFmtId="9" fontId="0" fillId="0" borderId="9" xfId="61" applyNumberFormat="1" applyFont="1" applyFill="1" applyBorder="1" applyAlignment="1">
      <alignment horizontal="center" vertical="center"/>
    </xf>
    <xf numFmtId="1" fontId="0"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9" fontId="43" fillId="0" borderId="9" xfId="759" applyNumberFormat="1" applyFont="1" applyFill="1" applyBorder="1" applyAlignment="1">
      <alignment horizontal="center" vertical="center" wrapText="1"/>
    </xf>
    <xf numFmtId="10" fontId="43" fillId="0" borderId="9" xfId="759"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10" fontId="0" fillId="0" borderId="9" xfId="759" applyNumberFormat="1" applyFont="1" applyFill="1" applyBorder="1" applyAlignment="1">
      <alignment horizontal="center" vertical="center"/>
    </xf>
    <xf numFmtId="0" fontId="33" fillId="32" borderId="9" xfId="0" applyFont="1" applyFill="1" applyBorder="1" applyAlignment="1">
      <alignment horizontal="center" vertical="center" wrapText="1"/>
    </xf>
    <xf numFmtId="0" fontId="33" fillId="29" borderId="9" xfId="0" applyFont="1" applyFill="1" applyBorder="1" applyAlignment="1">
      <alignment horizontal="center" vertical="center" wrapText="1"/>
    </xf>
    <xf numFmtId="0" fontId="33" fillId="31" borderId="9" xfId="0" applyFont="1" applyFill="1" applyBorder="1" applyAlignment="1">
      <alignment horizontal="center" vertical="center" wrapText="1"/>
    </xf>
    <xf numFmtId="0" fontId="44" fillId="27" borderId="9" xfId="0" applyFont="1" applyFill="1" applyBorder="1" applyAlignment="1">
      <alignment horizontal="center" vertical="center" wrapText="1"/>
    </xf>
    <xf numFmtId="0" fontId="0" fillId="30" borderId="9" xfId="0" applyNumberFormat="1" applyFill="1" applyBorder="1" applyAlignment="1">
      <alignment horizontal="center" vertical="center" wrapText="1"/>
    </xf>
    <xf numFmtId="2" fontId="0" fillId="30" borderId="9" xfId="759" applyNumberFormat="1" applyFont="1" applyFill="1" applyBorder="1" applyAlignment="1">
      <alignment horizontal="center" vertical="center" wrapText="1"/>
    </xf>
    <xf numFmtId="9" fontId="48" fillId="32" borderId="9" xfId="0" applyNumberFormat="1" applyFont="1" applyFill="1" applyBorder="1" applyAlignment="1">
      <alignment vertical="center" wrapText="1"/>
    </xf>
    <xf numFmtId="9" fontId="0" fillId="30" borderId="9" xfId="0" applyNumberFormat="1" applyFill="1" applyBorder="1" applyAlignment="1">
      <alignment horizontal="center" vertical="center" wrapText="1"/>
    </xf>
    <xf numFmtId="1" fontId="0" fillId="30" borderId="9" xfId="0" applyNumberForma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42" fillId="0" borderId="0" xfId="0" applyFont="1" applyAlignment="1">
      <alignment horizontal="center" vertical="center" wrapText="1"/>
    </xf>
    <xf numFmtId="2" fontId="47" fillId="0" borderId="9" xfId="759" applyNumberFormat="1" applyFont="1" applyFill="1" applyBorder="1" applyAlignment="1">
      <alignment horizontal="center" vertical="center" wrapText="1"/>
    </xf>
    <xf numFmtId="10" fontId="0" fillId="30" borderId="9" xfId="0" applyNumberFormat="1" applyFill="1" applyBorder="1" applyAlignment="1">
      <alignment horizontal="center" vertical="center" wrapText="1"/>
    </xf>
    <xf numFmtId="1" fontId="0" fillId="0" borderId="9" xfId="759" applyNumberFormat="1" applyFont="1" applyFill="1" applyBorder="1" applyAlignment="1">
      <alignment horizontal="center" vertical="center" wrapText="1"/>
    </xf>
    <xf numFmtId="165" fontId="43" fillId="0" borderId="9" xfId="61" applyFont="1" applyFill="1" applyBorder="1" applyAlignment="1">
      <alignment horizontal="center" vertical="center"/>
    </xf>
    <xf numFmtId="165" fontId="1" fillId="0" borderId="9" xfId="61" applyFont="1" applyFill="1" applyBorder="1" applyAlignment="1">
      <alignment horizontal="center" vertical="center" wrapText="1"/>
    </xf>
    <xf numFmtId="1" fontId="1" fillId="30" borderId="9" xfId="61" applyNumberFormat="1" applyFont="1" applyFill="1" applyBorder="1" applyAlignment="1">
      <alignment horizontal="center" vertical="center"/>
    </xf>
    <xf numFmtId="9" fontId="53" fillId="0" borderId="0" xfId="0" applyNumberFormat="1" applyFont="1" applyBorder="1" applyAlignment="1">
      <alignment horizontal="center" wrapText="1"/>
    </xf>
    <xf numFmtId="172" fontId="0" fillId="0" borderId="9" xfId="65" applyNumberFormat="1" applyFont="1" applyFill="1" applyBorder="1" applyAlignment="1">
      <alignment horizontal="center" vertical="center" wrapText="1"/>
    </xf>
    <xf numFmtId="170" fontId="43" fillId="0" borderId="9" xfId="61" applyNumberFormat="1" applyFont="1" applyFill="1" applyBorder="1" applyAlignment="1">
      <alignment horizontal="center" vertical="center" wrapText="1"/>
    </xf>
    <xf numFmtId="9" fontId="0" fillId="0" borderId="9" xfId="759"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49" fontId="1" fillId="0" borderId="9" xfId="61" applyNumberFormat="1" applyFont="1" applyFill="1" applyBorder="1" applyAlignment="1">
      <alignment vertical="center" wrapText="1"/>
    </xf>
    <xf numFmtId="10" fontId="0" fillId="0" borderId="9" xfId="759" applyNumberFormat="1" applyFont="1" applyFill="1" applyBorder="1" applyAlignment="1">
      <alignment horizontal="center" vertical="center" wrapText="1"/>
    </xf>
    <xf numFmtId="10" fontId="0" fillId="0" borderId="9" xfId="0" applyNumberFormat="1" applyFill="1" applyBorder="1" applyAlignment="1">
      <alignment horizontal="center" vertical="center" wrapText="1"/>
    </xf>
    <xf numFmtId="9" fontId="1" fillId="0" borderId="0" xfId="0" applyNumberFormat="1" applyFont="1" applyFill="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1" fontId="1"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9" fontId="46"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49" fontId="1" fillId="30" borderId="9" xfId="0" applyNumberFormat="1" applyFont="1" applyFill="1" applyBorder="1" applyAlignment="1">
      <alignment vertical="center" wrapText="1"/>
    </xf>
    <xf numFmtId="0" fontId="1" fillId="30" borderId="9" xfId="0" applyFont="1" applyFill="1" applyBorder="1" applyAlignment="1">
      <alignment vertical="center" wrapText="1"/>
    </xf>
    <xf numFmtId="9" fontId="0" fillId="30" borderId="9" xfId="759" applyFont="1" applyFill="1" applyBorder="1" applyAlignment="1">
      <alignment horizontal="center" vertical="center"/>
    </xf>
    <xf numFmtId="167" fontId="0" fillId="30" borderId="9" xfId="759" applyNumberFormat="1" applyFont="1" applyFill="1" applyBorder="1" applyAlignment="1">
      <alignment horizontal="center" vertical="center"/>
    </xf>
    <xf numFmtId="167" fontId="1" fillId="30" borderId="9" xfId="759" applyNumberFormat="1" applyFont="1" applyFill="1" applyBorder="1" applyAlignment="1">
      <alignment horizontal="center" vertical="center" wrapText="1"/>
    </xf>
    <xf numFmtId="9" fontId="43" fillId="30" borderId="9" xfId="759" applyFont="1" applyFill="1" applyBorder="1" applyAlignment="1">
      <alignment horizontal="center" vertical="center" wrapText="1"/>
    </xf>
    <xf numFmtId="10" fontId="43" fillId="30" borderId="9" xfId="759" applyNumberFormat="1" applyFont="1" applyFill="1" applyBorder="1" applyAlignment="1">
      <alignment horizontal="center" vertical="center" wrapText="1"/>
    </xf>
    <xf numFmtId="9" fontId="1" fillId="30" borderId="9" xfId="759" applyFont="1" applyFill="1" applyBorder="1" applyAlignment="1">
      <alignment horizontal="center" vertical="center" wrapText="1"/>
    </xf>
    <xf numFmtId="9" fontId="1" fillId="30" borderId="9" xfId="0" applyNumberFormat="1" applyFont="1" applyFill="1" applyBorder="1" applyAlignment="1">
      <alignment horizontal="center" vertical="center" wrapText="1"/>
    </xf>
    <xf numFmtId="9" fontId="43" fillId="30" borderId="9" xfId="759" applyFont="1" applyFill="1" applyBorder="1" applyAlignment="1">
      <alignment horizontal="center" vertical="center"/>
    </xf>
    <xf numFmtId="9" fontId="1" fillId="30" borderId="9" xfId="759" applyFont="1" applyFill="1" applyBorder="1" applyAlignment="1">
      <alignment horizontal="center" vertical="center"/>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29" borderId="9" xfId="0" applyFill="1" applyBorder="1" applyAlignment="1">
      <alignment vertical="center" wrapText="1"/>
    </xf>
    <xf numFmtId="1" fontId="43"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41" fontId="0" fillId="0" borderId="9" xfId="768" applyFont="1" applyFill="1" applyBorder="1" applyAlignment="1">
      <alignment horizontal="center" vertical="center" wrapText="1"/>
    </xf>
    <xf numFmtId="1" fontId="47" fillId="0" borderId="9" xfId="759" applyNumberFormat="1" applyFont="1" applyFill="1" applyBorder="1" applyAlignment="1">
      <alignment horizontal="center" vertical="center" wrapText="1"/>
    </xf>
    <xf numFmtId="9" fontId="43" fillId="30" borderId="9" xfId="759" applyNumberFormat="1" applyFont="1" applyFill="1" applyBorder="1" applyAlignment="1">
      <alignment horizontal="center" vertical="center" wrapText="1"/>
    </xf>
    <xf numFmtId="1" fontId="0" fillId="0" borderId="9" xfId="759" applyNumberFormat="1" applyFont="1" applyFill="1" applyBorder="1" applyAlignment="1">
      <alignment horizontal="center" vertical="center"/>
    </xf>
    <xf numFmtId="2" fontId="47" fillId="30" borderId="9" xfId="759" applyNumberFormat="1" applyFont="1" applyFill="1" applyBorder="1" applyAlignment="1">
      <alignment horizontal="center" vertical="center" wrapText="1"/>
    </xf>
    <xf numFmtId="0" fontId="0" fillId="30" borderId="0" xfId="0" applyFill="1" applyAlignment="1">
      <alignment horizontal="center" vertical="center" wrapText="1"/>
    </xf>
    <xf numFmtId="10" fontId="0" fillId="30" borderId="9" xfId="759" applyNumberFormat="1" applyFont="1" applyFill="1" applyBorder="1" applyAlignment="1">
      <alignment horizontal="center" vertical="center"/>
    </xf>
    <xf numFmtId="1" fontId="0" fillId="30" borderId="9" xfId="61" applyNumberFormat="1" applyFont="1" applyFill="1" applyBorder="1" applyAlignment="1">
      <alignment horizontal="center" vertical="center"/>
    </xf>
    <xf numFmtId="9" fontId="0" fillId="0" borderId="9" xfId="759"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30" borderId="9" xfId="0" applyFill="1" applyBorder="1" applyAlignment="1">
      <alignment horizontal="center" vertical="center" wrapText="1"/>
    </xf>
    <xf numFmtId="168" fontId="0" fillId="30" borderId="9" xfId="0" applyNumberFormat="1" applyFill="1" applyBorder="1" applyAlignment="1">
      <alignment horizontal="center" vertical="center" wrapText="1"/>
    </xf>
    <xf numFmtId="168" fontId="0" fillId="30" borderId="9" xfId="759" applyNumberFormat="1" applyFont="1" applyFill="1" applyBorder="1" applyAlignment="1">
      <alignment horizontal="center" vertical="center" wrapText="1"/>
    </xf>
    <xf numFmtId="170" fontId="43" fillId="0" borderId="9" xfId="61" applyNumberFormat="1" applyFont="1" applyFill="1" applyBorder="1" applyAlignment="1">
      <alignment horizontal="center" vertical="center"/>
    </xf>
    <xf numFmtId="165" fontId="1" fillId="0" borderId="9" xfId="61" applyFont="1" applyFill="1" applyBorder="1" applyAlignment="1">
      <alignment horizontal="center" vertical="center"/>
    </xf>
    <xf numFmtId="0" fontId="7" fillId="23" borderId="9" xfId="0" applyFont="1" applyFill="1" applyBorder="1" applyAlignment="1">
      <alignment horizontal="center" vertical="center" wrapText="1"/>
    </xf>
    <xf numFmtId="0" fontId="9" fillId="23" borderId="0" xfId="0" applyFont="1" applyFill="1" applyBorder="1" applyAlignment="1">
      <alignment horizontal="center" vertical="center" wrapText="1"/>
    </xf>
    <xf numFmtId="0" fontId="11" fillId="23" borderId="0"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8" fillId="23" borderId="21" xfId="0" applyFont="1" applyFill="1" applyBorder="1" applyAlignment="1">
      <alignment horizontal="center" vertical="center" wrapText="1"/>
    </xf>
    <xf numFmtId="1" fontId="32" fillId="28" borderId="17" xfId="0" applyNumberFormat="1" applyFont="1" applyFill="1" applyBorder="1" applyAlignment="1">
      <alignment horizontal="center" vertical="center" wrapText="1"/>
    </xf>
    <xf numFmtId="1" fontId="32" fillId="28" borderId="23" xfId="0" applyNumberFormat="1" applyFont="1" applyFill="1" applyBorder="1" applyAlignment="1">
      <alignment horizontal="center" vertical="center" wrapText="1"/>
    </xf>
    <xf numFmtId="9" fontId="39" fillId="23" borderId="11" xfId="759" applyNumberFormat="1" applyFont="1" applyFill="1" applyBorder="1" applyAlignment="1">
      <alignment horizontal="center" vertical="center" wrapText="1"/>
    </xf>
    <xf numFmtId="9" fontId="39" fillId="23" borderId="13" xfId="759" applyNumberFormat="1" applyFont="1" applyFill="1" applyBorder="1" applyAlignment="1">
      <alignment horizontal="center" vertical="center" wrapText="1"/>
    </xf>
    <xf numFmtId="9" fontId="39" fillId="23" borderId="24" xfId="759" applyNumberFormat="1"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23" xfId="0" applyFont="1" applyFill="1" applyBorder="1" applyAlignment="1">
      <alignment horizontal="center" vertical="center" wrapText="1"/>
    </xf>
    <xf numFmtId="0" fontId="1" fillId="30" borderId="9" xfId="0" applyFont="1"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0" fillId="30" borderId="25" xfId="0" applyFill="1" applyBorder="1" applyAlignment="1">
      <alignment horizontal="center" vertical="center" wrapText="1"/>
    </xf>
    <xf numFmtId="0" fontId="0" fillId="30" borderId="29" xfId="0" applyFill="1" applyBorder="1" applyAlignment="1">
      <alignment horizontal="center" vertical="center" wrapText="1"/>
    </xf>
    <xf numFmtId="0" fontId="1" fillId="30" borderId="25" xfId="0" applyFont="1" applyFill="1" applyBorder="1" applyAlignment="1">
      <alignment horizontal="center" vertical="center" wrapText="1"/>
    </xf>
    <xf numFmtId="0" fontId="1" fillId="30" borderId="26"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41" fillId="0" borderId="30" xfId="0" applyFont="1" applyBorder="1" applyAlignment="1">
      <alignment horizontal="center" vertical="center" wrapText="1"/>
    </xf>
    <xf numFmtId="0" fontId="41" fillId="0" borderId="18" xfId="0" applyFont="1" applyBorder="1" applyAlignment="1">
      <alignment horizontal="center" vertical="center" wrapText="1"/>
    </xf>
    <xf numFmtId="0" fontId="33" fillId="27" borderId="9" xfId="0" applyFont="1" applyFill="1" applyBorder="1" applyAlignment="1">
      <alignment horizontal="center" vertical="center" wrapText="1"/>
    </xf>
    <xf numFmtId="49" fontId="33" fillId="27" borderId="9" xfId="0" applyNumberFormat="1" applyFont="1" applyFill="1" applyBorder="1" applyAlignment="1">
      <alignment horizontal="center" vertical="center" wrapText="1"/>
    </xf>
    <xf numFmtId="0" fontId="1" fillId="30" borderId="25" xfId="0" applyFont="1" applyFill="1" applyBorder="1" applyAlignment="1">
      <alignment horizontal="left" vertical="center" wrapText="1"/>
    </xf>
    <xf numFmtId="0" fontId="1" fillId="30" borderId="26" xfId="0" applyFont="1" applyFill="1" applyBorder="1" applyAlignment="1">
      <alignment horizontal="left" vertical="center" wrapText="1"/>
    </xf>
    <xf numFmtId="0" fontId="1" fillId="30" borderId="9" xfId="0" applyFont="1" applyFill="1" applyBorder="1" applyAlignment="1">
      <alignment horizontal="left" vertical="center" wrapText="1"/>
    </xf>
    <xf numFmtId="166" fontId="42" fillId="0" borderId="0" xfId="0" applyNumberFormat="1" applyFont="1" applyBorder="1" applyAlignment="1">
      <alignment horizontal="center" vertical="center" wrapText="1"/>
    </xf>
    <xf numFmtId="171" fontId="33" fillId="27" borderId="9" xfId="0" applyNumberFormat="1"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52" fillId="0" borderId="0" xfId="0" applyFont="1" applyAlignment="1">
      <alignment horizontal="center"/>
    </xf>
    <xf numFmtId="0" fontId="1"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xf>
    <xf numFmtId="0" fontId="51" fillId="0" borderId="0" xfId="0" applyFont="1" applyAlignment="1">
      <alignment horizontal="center" vertical="center"/>
    </xf>
  </cellXfs>
  <cellStyles count="76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a 2" xfId="28" xr:uid="{00000000-0005-0000-0000-00001B000000}"/>
    <cellStyle name="Euro" xfId="29" xr:uid="{00000000-0005-0000-0000-00001C000000}"/>
    <cellStyle name="Euro 10" xfId="30" xr:uid="{00000000-0005-0000-0000-00001D000000}"/>
    <cellStyle name="Euro 11" xfId="31" xr:uid="{00000000-0005-0000-0000-00001E000000}"/>
    <cellStyle name="Euro 12" xfId="32" xr:uid="{00000000-0005-0000-0000-00001F000000}"/>
    <cellStyle name="Euro 13" xfId="33" xr:uid="{00000000-0005-0000-0000-000020000000}"/>
    <cellStyle name="Euro 14" xfId="34" xr:uid="{00000000-0005-0000-0000-000021000000}"/>
    <cellStyle name="Euro 15" xfId="35" xr:uid="{00000000-0005-0000-0000-000022000000}"/>
    <cellStyle name="Euro 16" xfId="36" xr:uid="{00000000-0005-0000-0000-000023000000}"/>
    <cellStyle name="Euro 17" xfId="37" xr:uid="{00000000-0005-0000-0000-000024000000}"/>
    <cellStyle name="Euro 18" xfId="38" xr:uid="{00000000-0005-0000-0000-000025000000}"/>
    <cellStyle name="Euro 19" xfId="39" xr:uid="{00000000-0005-0000-0000-000026000000}"/>
    <cellStyle name="Euro 2" xfId="40" xr:uid="{00000000-0005-0000-0000-000027000000}"/>
    <cellStyle name="Euro 20" xfId="41" xr:uid="{00000000-0005-0000-0000-000028000000}"/>
    <cellStyle name="Euro 21" xfId="42" xr:uid="{00000000-0005-0000-0000-000029000000}"/>
    <cellStyle name="Euro 22" xfId="43" xr:uid="{00000000-0005-0000-0000-00002A000000}"/>
    <cellStyle name="Euro 23" xfId="44" xr:uid="{00000000-0005-0000-0000-00002B000000}"/>
    <cellStyle name="Euro 3" xfId="45" xr:uid="{00000000-0005-0000-0000-00002C000000}"/>
    <cellStyle name="Euro 4" xfId="46" xr:uid="{00000000-0005-0000-0000-00002D000000}"/>
    <cellStyle name="Euro 5" xfId="47" xr:uid="{00000000-0005-0000-0000-00002E000000}"/>
    <cellStyle name="Euro 6" xfId="48" xr:uid="{00000000-0005-0000-0000-00002F000000}"/>
    <cellStyle name="Euro 7" xfId="49" xr:uid="{00000000-0005-0000-0000-000030000000}"/>
    <cellStyle name="Euro 8" xfId="50" xr:uid="{00000000-0005-0000-0000-000031000000}"/>
    <cellStyle name="Euro 9" xfId="51" xr:uid="{00000000-0005-0000-0000-000032000000}"/>
    <cellStyle name="Explanatory Text" xfId="52" xr:uid="{00000000-0005-0000-0000-000033000000}"/>
    <cellStyle name="Good" xfId="53" xr:uid="{00000000-0005-0000-0000-000034000000}"/>
    <cellStyle name="Heading 1" xfId="54" xr:uid="{00000000-0005-0000-0000-000035000000}"/>
    <cellStyle name="Heading 2" xfId="55" xr:uid="{00000000-0005-0000-0000-000036000000}"/>
    <cellStyle name="Heading 3" xfId="56" xr:uid="{00000000-0005-0000-0000-000037000000}"/>
    <cellStyle name="Heading 4" xfId="57" xr:uid="{00000000-0005-0000-0000-000038000000}"/>
    <cellStyle name="Hipervínculo" xfId="58" builtinId="8"/>
    <cellStyle name="Input" xfId="59" xr:uid="{00000000-0005-0000-0000-00003A000000}"/>
    <cellStyle name="Linked Cell" xfId="60" xr:uid="{00000000-0005-0000-0000-00003B000000}"/>
    <cellStyle name="Millares" xfId="61" builtinId="3"/>
    <cellStyle name="Millares [0]" xfId="768" builtinId="6"/>
    <cellStyle name="Millares 58" xfId="62" xr:uid="{00000000-0005-0000-0000-00003E000000}"/>
    <cellStyle name="Millares 7" xfId="63" xr:uid="{00000000-0005-0000-0000-00003F000000}"/>
    <cellStyle name="Millares 7 2" xfId="64" xr:uid="{00000000-0005-0000-0000-000040000000}"/>
    <cellStyle name="Moneda" xfId="65" builtinId="4"/>
    <cellStyle name="Moneda 2 2" xfId="66" xr:uid="{00000000-0005-0000-0000-000042000000}"/>
    <cellStyle name="Normal" xfId="0" builtinId="0"/>
    <cellStyle name="Normal 2 10" xfId="67" xr:uid="{00000000-0005-0000-0000-000044000000}"/>
    <cellStyle name="Normal 2 100" xfId="68" xr:uid="{00000000-0005-0000-0000-000045000000}"/>
    <cellStyle name="Normal 2 101" xfId="69" xr:uid="{00000000-0005-0000-0000-000046000000}"/>
    <cellStyle name="Normal 2 102" xfId="70" xr:uid="{00000000-0005-0000-0000-000047000000}"/>
    <cellStyle name="Normal 2 103" xfId="71" xr:uid="{00000000-0005-0000-0000-000048000000}"/>
    <cellStyle name="Normal 2 104" xfId="72" xr:uid="{00000000-0005-0000-0000-000049000000}"/>
    <cellStyle name="Normal 2 105" xfId="73" xr:uid="{00000000-0005-0000-0000-00004A000000}"/>
    <cellStyle name="Normal 2 106" xfId="74" xr:uid="{00000000-0005-0000-0000-00004B000000}"/>
    <cellStyle name="Normal 2 107" xfId="75" xr:uid="{00000000-0005-0000-0000-00004C000000}"/>
    <cellStyle name="Normal 2 108" xfId="76" xr:uid="{00000000-0005-0000-0000-00004D000000}"/>
    <cellStyle name="Normal 2 109" xfId="77" xr:uid="{00000000-0005-0000-0000-00004E000000}"/>
    <cellStyle name="Normal 2 11" xfId="78" xr:uid="{00000000-0005-0000-0000-00004F000000}"/>
    <cellStyle name="Normal 2 110" xfId="79" xr:uid="{00000000-0005-0000-0000-000050000000}"/>
    <cellStyle name="Normal 2 111" xfId="80" xr:uid="{00000000-0005-0000-0000-000051000000}"/>
    <cellStyle name="Normal 2 112" xfId="81" xr:uid="{00000000-0005-0000-0000-000052000000}"/>
    <cellStyle name="Normal 2 113" xfId="82" xr:uid="{00000000-0005-0000-0000-000053000000}"/>
    <cellStyle name="Normal 2 114" xfId="83" xr:uid="{00000000-0005-0000-0000-000054000000}"/>
    <cellStyle name="Normal 2 115" xfId="84" xr:uid="{00000000-0005-0000-0000-000055000000}"/>
    <cellStyle name="Normal 2 116" xfId="85" xr:uid="{00000000-0005-0000-0000-000056000000}"/>
    <cellStyle name="Normal 2 117" xfId="86" xr:uid="{00000000-0005-0000-0000-000057000000}"/>
    <cellStyle name="Normal 2 118" xfId="87" xr:uid="{00000000-0005-0000-0000-000058000000}"/>
    <cellStyle name="Normal 2 119" xfId="88" xr:uid="{00000000-0005-0000-0000-000059000000}"/>
    <cellStyle name="Normal 2 12" xfId="89" xr:uid="{00000000-0005-0000-0000-00005A000000}"/>
    <cellStyle name="Normal 2 120" xfId="90" xr:uid="{00000000-0005-0000-0000-00005B000000}"/>
    <cellStyle name="Normal 2 121" xfId="91" xr:uid="{00000000-0005-0000-0000-00005C000000}"/>
    <cellStyle name="Normal 2 122" xfId="92" xr:uid="{00000000-0005-0000-0000-00005D000000}"/>
    <cellStyle name="Normal 2 123" xfId="93" xr:uid="{00000000-0005-0000-0000-00005E000000}"/>
    <cellStyle name="Normal 2 124" xfId="94" xr:uid="{00000000-0005-0000-0000-00005F000000}"/>
    <cellStyle name="Normal 2 125" xfId="95" xr:uid="{00000000-0005-0000-0000-000060000000}"/>
    <cellStyle name="Normal 2 126" xfId="96" xr:uid="{00000000-0005-0000-0000-000061000000}"/>
    <cellStyle name="Normal 2 127" xfId="97" xr:uid="{00000000-0005-0000-0000-000062000000}"/>
    <cellStyle name="Normal 2 128" xfId="98" xr:uid="{00000000-0005-0000-0000-000063000000}"/>
    <cellStyle name="Normal 2 129" xfId="99" xr:uid="{00000000-0005-0000-0000-000064000000}"/>
    <cellStyle name="Normal 2 13" xfId="100" xr:uid="{00000000-0005-0000-0000-000065000000}"/>
    <cellStyle name="Normal 2 130" xfId="101" xr:uid="{00000000-0005-0000-0000-000066000000}"/>
    <cellStyle name="Normal 2 131" xfId="102" xr:uid="{00000000-0005-0000-0000-000067000000}"/>
    <cellStyle name="Normal 2 132" xfId="103" xr:uid="{00000000-0005-0000-0000-000068000000}"/>
    <cellStyle name="Normal 2 133" xfId="104" xr:uid="{00000000-0005-0000-0000-000069000000}"/>
    <cellStyle name="Normal 2 134" xfId="105" xr:uid="{00000000-0005-0000-0000-00006A000000}"/>
    <cellStyle name="Normal 2 135" xfId="106" xr:uid="{00000000-0005-0000-0000-00006B000000}"/>
    <cellStyle name="Normal 2 136" xfId="107" xr:uid="{00000000-0005-0000-0000-00006C000000}"/>
    <cellStyle name="Normal 2 137" xfId="108" xr:uid="{00000000-0005-0000-0000-00006D000000}"/>
    <cellStyle name="Normal 2 138" xfId="109" xr:uid="{00000000-0005-0000-0000-00006E000000}"/>
    <cellStyle name="Normal 2 139" xfId="110" xr:uid="{00000000-0005-0000-0000-00006F000000}"/>
    <cellStyle name="Normal 2 14" xfId="111" xr:uid="{00000000-0005-0000-0000-000070000000}"/>
    <cellStyle name="Normal 2 140" xfId="112" xr:uid="{00000000-0005-0000-0000-000071000000}"/>
    <cellStyle name="Normal 2 141" xfId="113" xr:uid="{00000000-0005-0000-0000-000072000000}"/>
    <cellStyle name="Normal 2 142" xfId="114" xr:uid="{00000000-0005-0000-0000-000073000000}"/>
    <cellStyle name="Normal 2 143" xfId="115" xr:uid="{00000000-0005-0000-0000-000074000000}"/>
    <cellStyle name="Normal 2 144" xfId="116" xr:uid="{00000000-0005-0000-0000-000075000000}"/>
    <cellStyle name="Normal 2 145" xfId="117" xr:uid="{00000000-0005-0000-0000-000076000000}"/>
    <cellStyle name="Normal 2 146" xfId="118" xr:uid="{00000000-0005-0000-0000-000077000000}"/>
    <cellStyle name="Normal 2 147" xfId="119" xr:uid="{00000000-0005-0000-0000-000078000000}"/>
    <cellStyle name="Normal 2 148" xfId="120" xr:uid="{00000000-0005-0000-0000-000079000000}"/>
    <cellStyle name="Normal 2 149" xfId="121" xr:uid="{00000000-0005-0000-0000-00007A000000}"/>
    <cellStyle name="Normal 2 15" xfId="122" xr:uid="{00000000-0005-0000-0000-00007B000000}"/>
    <cellStyle name="Normal 2 15 10" xfId="123" xr:uid="{00000000-0005-0000-0000-00007C000000}"/>
    <cellStyle name="Normal 2 15 11" xfId="124" xr:uid="{00000000-0005-0000-0000-00007D000000}"/>
    <cellStyle name="Normal 2 15 12" xfId="125" xr:uid="{00000000-0005-0000-0000-00007E000000}"/>
    <cellStyle name="Normal 2 15 13" xfId="126" xr:uid="{00000000-0005-0000-0000-00007F000000}"/>
    <cellStyle name="Normal 2 15 14" xfId="127" xr:uid="{00000000-0005-0000-0000-000080000000}"/>
    <cellStyle name="Normal 2 15 15" xfId="128" xr:uid="{00000000-0005-0000-0000-000081000000}"/>
    <cellStyle name="Normal 2 15 16" xfId="129" xr:uid="{00000000-0005-0000-0000-000082000000}"/>
    <cellStyle name="Normal 2 15 17" xfId="130" xr:uid="{00000000-0005-0000-0000-000083000000}"/>
    <cellStyle name="Normal 2 15 18" xfId="131" xr:uid="{00000000-0005-0000-0000-000084000000}"/>
    <cellStyle name="Normal 2 15 19" xfId="132" xr:uid="{00000000-0005-0000-0000-000085000000}"/>
    <cellStyle name="Normal 2 15 2" xfId="133" xr:uid="{00000000-0005-0000-0000-000086000000}"/>
    <cellStyle name="Normal 2 15 20" xfId="134" xr:uid="{00000000-0005-0000-0000-000087000000}"/>
    <cellStyle name="Normal 2 15 21" xfId="135" xr:uid="{00000000-0005-0000-0000-000088000000}"/>
    <cellStyle name="Normal 2 15 3" xfId="136" xr:uid="{00000000-0005-0000-0000-000089000000}"/>
    <cellStyle name="Normal 2 15 4" xfId="137" xr:uid="{00000000-0005-0000-0000-00008A000000}"/>
    <cellStyle name="Normal 2 15 5" xfId="138" xr:uid="{00000000-0005-0000-0000-00008B000000}"/>
    <cellStyle name="Normal 2 15 6" xfId="139" xr:uid="{00000000-0005-0000-0000-00008C000000}"/>
    <cellStyle name="Normal 2 15 7" xfId="140" xr:uid="{00000000-0005-0000-0000-00008D000000}"/>
    <cellStyle name="Normal 2 15 8" xfId="141" xr:uid="{00000000-0005-0000-0000-00008E000000}"/>
    <cellStyle name="Normal 2 15 9" xfId="142" xr:uid="{00000000-0005-0000-0000-00008F000000}"/>
    <cellStyle name="Normal 2 150" xfId="143" xr:uid="{00000000-0005-0000-0000-000090000000}"/>
    <cellStyle name="Normal 2 151" xfId="144" xr:uid="{00000000-0005-0000-0000-000091000000}"/>
    <cellStyle name="Normal 2 152" xfId="145" xr:uid="{00000000-0005-0000-0000-000092000000}"/>
    <cellStyle name="Normal 2 153" xfId="146" xr:uid="{00000000-0005-0000-0000-000093000000}"/>
    <cellStyle name="Normal 2 154" xfId="147" xr:uid="{00000000-0005-0000-0000-000094000000}"/>
    <cellStyle name="Normal 2 155" xfId="148" xr:uid="{00000000-0005-0000-0000-000095000000}"/>
    <cellStyle name="Normal 2 156" xfId="149" xr:uid="{00000000-0005-0000-0000-000096000000}"/>
    <cellStyle name="Normal 2 157" xfId="150" xr:uid="{00000000-0005-0000-0000-000097000000}"/>
    <cellStyle name="Normal 2 158" xfId="151" xr:uid="{00000000-0005-0000-0000-000098000000}"/>
    <cellStyle name="Normal 2 159" xfId="152" xr:uid="{00000000-0005-0000-0000-000099000000}"/>
    <cellStyle name="Normal 2 16" xfId="153" xr:uid="{00000000-0005-0000-0000-00009A000000}"/>
    <cellStyle name="Normal 2 16 10" xfId="154" xr:uid="{00000000-0005-0000-0000-00009B000000}"/>
    <cellStyle name="Normal 2 16 11" xfId="155" xr:uid="{00000000-0005-0000-0000-00009C000000}"/>
    <cellStyle name="Normal 2 16 12" xfId="156" xr:uid="{00000000-0005-0000-0000-00009D000000}"/>
    <cellStyle name="Normal 2 16 13" xfId="157" xr:uid="{00000000-0005-0000-0000-00009E000000}"/>
    <cellStyle name="Normal 2 16 14" xfId="158" xr:uid="{00000000-0005-0000-0000-00009F000000}"/>
    <cellStyle name="Normal 2 16 15" xfId="159" xr:uid="{00000000-0005-0000-0000-0000A0000000}"/>
    <cellStyle name="Normal 2 16 16" xfId="160" xr:uid="{00000000-0005-0000-0000-0000A1000000}"/>
    <cellStyle name="Normal 2 16 17" xfId="161" xr:uid="{00000000-0005-0000-0000-0000A2000000}"/>
    <cellStyle name="Normal 2 16 18" xfId="162" xr:uid="{00000000-0005-0000-0000-0000A3000000}"/>
    <cellStyle name="Normal 2 16 19" xfId="163" xr:uid="{00000000-0005-0000-0000-0000A4000000}"/>
    <cellStyle name="Normal 2 16 2" xfId="164" xr:uid="{00000000-0005-0000-0000-0000A5000000}"/>
    <cellStyle name="Normal 2 16 20" xfId="165" xr:uid="{00000000-0005-0000-0000-0000A6000000}"/>
    <cellStyle name="Normal 2 16 21" xfId="166" xr:uid="{00000000-0005-0000-0000-0000A7000000}"/>
    <cellStyle name="Normal 2 16 3" xfId="167" xr:uid="{00000000-0005-0000-0000-0000A8000000}"/>
    <cellStyle name="Normal 2 16 4" xfId="168" xr:uid="{00000000-0005-0000-0000-0000A9000000}"/>
    <cellStyle name="Normal 2 16 5" xfId="169" xr:uid="{00000000-0005-0000-0000-0000AA000000}"/>
    <cellStyle name="Normal 2 16 6" xfId="170" xr:uid="{00000000-0005-0000-0000-0000AB000000}"/>
    <cellStyle name="Normal 2 16 7" xfId="171" xr:uid="{00000000-0005-0000-0000-0000AC000000}"/>
    <cellStyle name="Normal 2 16 8" xfId="172" xr:uid="{00000000-0005-0000-0000-0000AD000000}"/>
    <cellStyle name="Normal 2 16 9" xfId="173" xr:uid="{00000000-0005-0000-0000-0000AE000000}"/>
    <cellStyle name="Normal 2 160" xfId="174" xr:uid="{00000000-0005-0000-0000-0000AF000000}"/>
    <cellStyle name="Normal 2 161" xfId="175" xr:uid="{00000000-0005-0000-0000-0000B0000000}"/>
    <cellStyle name="Normal 2 162" xfId="176" xr:uid="{00000000-0005-0000-0000-0000B1000000}"/>
    <cellStyle name="Normal 2 163" xfId="177" xr:uid="{00000000-0005-0000-0000-0000B2000000}"/>
    <cellStyle name="Normal 2 164" xfId="178" xr:uid="{00000000-0005-0000-0000-0000B3000000}"/>
    <cellStyle name="Normal 2 165" xfId="179" xr:uid="{00000000-0005-0000-0000-0000B4000000}"/>
    <cellStyle name="Normal 2 166" xfId="180" xr:uid="{00000000-0005-0000-0000-0000B5000000}"/>
    <cellStyle name="Normal 2 167" xfId="181" xr:uid="{00000000-0005-0000-0000-0000B6000000}"/>
    <cellStyle name="Normal 2 168" xfId="182" xr:uid="{00000000-0005-0000-0000-0000B7000000}"/>
    <cellStyle name="Normal 2 169" xfId="183" xr:uid="{00000000-0005-0000-0000-0000B8000000}"/>
    <cellStyle name="Normal 2 17" xfId="184" xr:uid="{00000000-0005-0000-0000-0000B9000000}"/>
    <cellStyle name="Normal 2 17 10" xfId="185" xr:uid="{00000000-0005-0000-0000-0000BA000000}"/>
    <cellStyle name="Normal 2 17 11" xfId="186" xr:uid="{00000000-0005-0000-0000-0000BB000000}"/>
    <cellStyle name="Normal 2 17 12" xfId="187" xr:uid="{00000000-0005-0000-0000-0000BC000000}"/>
    <cellStyle name="Normal 2 17 13" xfId="188" xr:uid="{00000000-0005-0000-0000-0000BD000000}"/>
    <cellStyle name="Normal 2 17 14" xfId="189" xr:uid="{00000000-0005-0000-0000-0000BE000000}"/>
    <cellStyle name="Normal 2 17 15" xfId="190" xr:uid="{00000000-0005-0000-0000-0000BF000000}"/>
    <cellStyle name="Normal 2 17 16" xfId="191" xr:uid="{00000000-0005-0000-0000-0000C0000000}"/>
    <cellStyle name="Normal 2 17 17" xfId="192" xr:uid="{00000000-0005-0000-0000-0000C1000000}"/>
    <cellStyle name="Normal 2 17 18" xfId="193" xr:uid="{00000000-0005-0000-0000-0000C2000000}"/>
    <cellStyle name="Normal 2 17 19" xfId="194" xr:uid="{00000000-0005-0000-0000-0000C3000000}"/>
    <cellStyle name="Normal 2 17 2" xfId="195" xr:uid="{00000000-0005-0000-0000-0000C4000000}"/>
    <cellStyle name="Normal 2 17 20" xfId="196" xr:uid="{00000000-0005-0000-0000-0000C5000000}"/>
    <cellStyle name="Normal 2 17 21" xfId="197" xr:uid="{00000000-0005-0000-0000-0000C6000000}"/>
    <cellStyle name="Normal 2 17 3" xfId="198" xr:uid="{00000000-0005-0000-0000-0000C7000000}"/>
    <cellStyle name="Normal 2 17 4" xfId="199" xr:uid="{00000000-0005-0000-0000-0000C8000000}"/>
    <cellStyle name="Normal 2 17 5" xfId="200" xr:uid="{00000000-0005-0000-0000-0000C9000000}"/>
    <cellStyle name="Normal 2 17 6" xfId="201" xr:uid="{00000000-0005-0000-0000-0000CA000000}"/>
    <cellStyle name="Normal 2 17 7" xfId="202" xr:uid="{00000000-0005-0000-0000-0000CB000000}"/>
    <cellStyle name="Normal 2 17 8" xfId="203" xr:uid="{00000000-0005-0000-0000-0000CC000000}"/>
    <cellStyle name="Normal 2 17 9" xfId="204" xr:uid="{00000000-0005-0000-0000-0000CD000000}"/>
    <cellStyle name="Normal 2 170" xfId="205" xr:uid="{00000000-0005-0000-0000-0000CE000000}"/>
    <cellStyle name="Normal 2 171" xfId="206" xr:uid="{00000000-0005-0000-0000-0000CF000000}"/>
    <cellStyle name="Normal 2 172" xfId="207" xr:uid="{00000000-0005-0000-0000-0000D0000000}"/>
    <cellStyle name="Normal 2 173" xfId="208" xr:uid="{00000000-0005-0000-0000-0000D1000000}"/>
    <cellStyle name="Normal 2 174" xfId="209" xr:uid="{00000000-0005-0000-0000-0000D2000000}"/>
    <cellStyle name="Normal 2 175" xfId="210" xr:uid="{00000000-0005-0000-0000-0000D3000000}"/>
    <cellStyle name="Normal 2 176" xfId="211" xr:uid="{00000000-0005-0000-0000-0000D4000000}"/>
    <cellStyle name="Normal 2 177" xfId="212" xr:uid="{00000000-0005-0000-0000-0000D5000000}"/>
    <cellStyle name="Normal 2 178" xfId="213" xr:uid="{00000000-0005-0000-0000-0000D6000000}"/>
    <cellStyle name="Normal 2 179" xfId="214" xr:uid="{00000000-0005-0000-0000-0000D7000000}"/>
    <cellStyle name="Normal 2 18" xfId="215" xr:uid="{00000000-0005-0000-0000-0000D8000000}"/>
    <cellStyle name="Normal 2 180" xfId="216" xr:uid="{00000000-0005-0000-0000-0000D9000000}"/>
    <cellStyle name="Normal 2 181" xfId="217" xr:uid="{00000000-0005-0000-0000-0000DA000000}"/>
    <cellStyle name="Normal 2 182" xfId="218" xr:uid="{00000000-0005-0000-0000-0000DB000000}"/>
    <cellStyle name="Normal 2 183" xfId="219" xr:uid="{00000000-0005-0000-0000-0000DC000000}"/>
    <cellStyle name="Normal 2 184" xfId="220" xr:uid="{00000000-0005-0000-0000-0000DD000000}"/>
    <cellStyle name="Normal 2 185" xfId="221" xr:uid="{00000000-0005-0000-0000-0000DE000000}"/>
    <cellStyle name="Normal 2 186" xfId="222" xr:uid="{00000000-0005-0000-0000-0000DF000000}"/>
    <cellStyle name="Normal 2 187" xfId="223" xr:uid="{00000000-0005-0000-0000-0000E0000000}"/>
    <cellStyle name="Normal 2 188" xfId="224" xr:uid="{00000000-0005-0000-0000-0000E1000000}"/>
    <cellStyle name="Normal 2 189" xfId="225" xr:uid="{00000000-0005-0000-0000-0000E2000000}"/>
    <cellStyle name="Normal 2 19" xfId="226" xr:uid="{00000000-0005-0000-0000-0000E3000000}"/>
    <cellStyle name="Normal 2 190" xfId="227" xr:uid="{00000000-0005-0000-0000-0000E4000000}"/>
    <cellStyle name="Normal 2 191" xfId="228" xr:uid="{00000000-0005-0000-0000-0000E5000000}"/>
    <cellStyle name="Normal 2 192" xfId="229" xr:uid="{00000000-0005-0000-0000-0000E6000000}"/>
    <cellStyle name="Normal 2 193" xfId="230" xr:uid="{00000000-0005-0000-0000-0000E7000000}"/>
    <cellStyle name="Normal 2 194" xfId="231" xr:uid="{00000000-0005-0000-0000-0000E8000000}"/>
    <cellStyle name="Normal 2 195" xfId="232" xr:uid="{00000000-0005-0000-0000-0000E9000000}"/>
    <cellStyle name="Normal 2 196" xfId="233" xr:uid="{00000000-0005-0000-0000-0000EA000000}"/>
    <cellStyle name="Normal 2 197" xfId="234" xr:uid="{00000000-0005-0000-0000-0000EB000000}"/>
    <cellStyle name="Normal 2 198" xfId="235" xr:uid="{00000000-0005-0000-0000-0000EC000000}"/>
    <cellStyle name="Normal 2 199" xfId="236" xr:uid="{00000000-0005-0000-0000-0000ED000000}"/>
    <cellStyle name="Normal 2 2" xfId="237" xr:uid="{00000000-0005-0000-0000-0000EE000000}"/>
    <cellStyle name="Normal 2 20" xfId="238" xr:uid="{00000000-0005-0000-0000-0000EF000000}"/>
    <cellStyle name="Normal 2 200" xfId="239" xr:uid="{00000000-0005-0000-0000-0000F0000000}"/>
    <cellStyle name="Normal 2 201" xfId="240" xr:uid="{00000000-0005-0000-0000-0000F1000000}"/>
    <cellStyle name="Normal 2 202" xfId="241" xr:uid="{00000000-0005-0000-0000-0000F2000000}"/>
    <cellStyle name="Normal 2 203" xfId="242" xr:uid="{00000000-0005-0000-0000-0000F3000000}"/>
    <cellStyle name="Normal 2 204" xfId="243" xr:uid="{00000000-0005-0000-0000-0000F4000000}"/>
    <cellStyle name="Normal 2 205" xfId="244" xr:uid="{00000000-0005-0000-0000-0000F5000000}"/>
    <cellStyle name="Normal 2 206" xfId="245" xr:uid="{00000000-0005-0000-0000-0000F6000000}"/>
    <cellStyle name="Normal 2 207" xfId="246" xr:uid="{00000000-0005-0000-0000-0000F7000000}"/>
    <cellStyle name="Normal 2 208" xfId="247" xr:uid="{00000000-0005-0000-0000-0000F8000000}"/>
    <cellStyle name="Normal 2 209" xfId="248" xr:uid="{00000000-0005-0000-0000-0000F9000000}"/>
    <cellStyle name="Normal 2 21" xfId="249" xr:uid="{00000000-0005-0000-0000-0000FA000000}"/>
    <cellStyle name="Normal 2 210" xfId="250" xr:uid="{00000000-0005-0000-0000-0000FB000000}"/>
    <cellStyle name="Normal 2 211" xfId="251" xr:uid="{00000000-0005-0000-0000-0000FC000000}"/>
    <cellStyle name="Normal 2 212" xfId="252" xr:uid="{00000000-0005-0000-0000-0000FD000000}"/>
    <cellStyle name="Normal 2 213" xfId="253" xr:uid="{00000000-0005-0000-0000-0000FE000000}"/>
    <cellStyle name="Normal 2 214" xfId="254" xr:uid="{00000000-0005-0000-0000-0000FF000000}"/>
    <cellStyle name="Normal 2 215" xfId="255" xr:uid="{00000000-0005-0000-0000-000000010000}"/>
    <cellStyle name="Normal 2 216" xfId="256" xr:uid="{00000000-0005-0000-0000-000001010000}"/>
    <cellStyle name="Normal 2 217" xfId="257" xr:uid="{00000000-0005-0000-0000-000002010000}"/>
    <cellStyle name="Normal 2 218" xfId="258" xr:uid="{00000000-0005-0000-0000-000003010000}"/>
    <cellStyle name="Normal 2 219" xfId="259" xr:uid="{00000000-0005-0000-0000-000004010000}"/>
    <cellStyle name="Normal 2 22" xfId="260" xr:uid="{00000000-0005-0000-0000-000005010000}"/>
    <cellStyle name="Normal 2 220" xfId="261" xr:uid="{00000000-0005-0000-0000-000006010000}"/>
    <cellStyle name="Normal 2 221" xfId="262" xr:uid="{00000000-0005-0000-0000-000007010000}"/>
    <cellStyle name="Normal 2 222" xfId="263" xr:uid="{00000000-0005-0000-0000-000008010000}"/>
    <cellStyle name="Normal 2 223" xfId="264" xr:uid="{00000000-0005-0000-0000-000009010000}"/>
    <cellStyle name="Normal 2 224" xfId="265" xr:uid="{00000000-0005-0000-0000-00000A010000}"/>
    <cellStyle name="Normal 2 225" xfId="266" xr:uid="{00000000-0005-0000-0000-00000B010000}"/>
    <cellStyle name="Normal 2 226" xfId="267" xr:uid="{00000000-0005-0000-0000-00000C010000}"/>
    <cellStyle name="Normal 2 227" xfId="268" xr:uid="{00000000-0005-0000-0000-00000D010000}"/>
    <cellStyle name="Normal 2 228" xfId="269" xr:uid="{00000000-0005-0000-0000-00000E010000}"/>
    <cellStyle name="Normal 2 229" xfId="270" xr:uid="{00000000-0005-0000-0000-00000F010000}"/>
    <cellStyle name="Normal 2 23" xfId="271" xr:uid="{00000000-0005-0000-0000-000010010000}"/>
    <cellStyle name="Normal 2 230" xfId="272" xr:uid="{00000000-0005-0000-0000-000011010000}"/>
    <cellStyle name="Normal 2 231" xfId="273" xr:uid="{00000000-0005-0000-0000-000012010000}"/>
    <cellStyle name="Normal 2 232" xfId="274" xr:uid="{00000000-0005-0000-0000-000013010000}"/>
    <cellStyle name="Normal 2 233" xfId="275" xr:uid="{00000000-0005-0000-0000-000014010000}"/>
    <cellStyle name="Normal 2 234" xfId="276" xr:uid="{00000000-0005-0000-0000-000015010000}"/>
    <cellStyle name="Normal 2 235" xfId="277" xr:uid="{00000000-0005-0000-0000-000016010000}"/>
    <cellStyle name="Normal 2 236" xfId="278" xr:uid="{00000000-0005-0000-0000-000017010000}"/>
    <cellStyle name="Normal 2 237" xfId="279" xr:uid="{00000000-0005-0000-0000-000018010000}"/>
    <cellStyle name="Normal 2 238" xfId="280" xr:uid="{00000000-0005-0000-0000-000019010000}"/>
    <cellStyle name="Normal 2 239" xfId="281" xr:uid="{00000000-0005-0000-0000-00001A010000}"/>
    <cellStyle name="Normal 2 24" xfId="282" xr:uid="{00000000-0005-0000-0000-00001B010000}"/>
    <cellStyle name="Normal 2 240" xfId="283" xr:uid="{00000000-0005-0000-0000-00001C010000}"/>
    <cellStyle name="Normal 2 241" xfId="284" xr:uid="{00000000-0005-0000-0000-00001D010000}"/>
    <cellStyle name="Normal 2 242" xfId="285" xr:uid="{00000000-0005-0000-0000-00001E010000}"/>
    <cellStyle name="Normal 2 243" xfId="286" xr:uid="{00000000-0005-0000-0000-00001F010000}"/>
    <cellStyle name="Normal 2 244" xfId="287" xr:uid="{00000000-0005-0000-0000-000020010000}"/>
    <cellStyle name="Normal 2 245" xfId="288" xr:uid="{00000000-0005-0000-0000-000021010000}"/>
    <cellStyle name="Normal 2 246" xfId="289" xr:uid="{00000000-0005-0000-0000-000022010000}"/>
    <cellStyle name="Normal 2 25" xfId="290" xr:uid="{00000000-0005-0000-0000-000023010000}"/>
    <cellStyle name="Normal 2 26" xfId="291" xr:uid="{00000000-0005-0000-0000-000024010000}"/>
    <cellStyle name="Normal 2 27" xfId="292" xr:uid="{00000000-0005-0000-0000-000025010000}"/>
    <cellStyle name="Normal 2 28" xfId="293" xr:uid="{00000000-0005-0000-0000-000026010000}"/>
    <cellStyle name="Normal 2 29" xfId="294" xr:uid="{00000000-0005-0000-0000-000027010000}"/>
    <cellStyle name="Normal 2 3" xfId="295" xr:uid="{00000000-0005-0000-0000-000028010000}"/>
    <cellStyle name="Normal 2 30" xfId="296" xr:uid="{00000000-0005-0000-0000-000029010000}"/>
    <cellStyle name="Normal 2 31" xfId="297" xr:uid="{00000000-0005-0000-0000-00002A010000}"/>
    <cellStyle name="Normal 2 32" xfId="298" xr:uid="{00000000-0005-0000-0000-00002B010000}"/>
    <cellStyle name="Normal 2 33" xfId="299" xr:uid="{00000000-0005-0000-0000-00002C010000}"/>
    <cellStyle name="Normal 2 33 10" xfId="300" xr:uid="{00000000-0005-0000-0000-00002D010000}"/>
    <cellStyle name="Normal 2 33 11" xfId="301" xr:uid="{00000000-0005-0000-0000-00002E010000}"/>
    <cellStyle name="Normal 2 33 12" xfId="302" xr:uid="{00000000-0005-0000-0000-00002F010000}"/>
    <cellStyle name="Normal 2 33 13" xfId="303" xr:uid="{00000000-0005-0000-0000-000030010000}"/>
    <cellStyle name="Normal 2 33 14" xfId="304" xr:uid="{00000000-0005-0000-0000-000031010000}"/>
    <cellStyle name="Normal 2 33 15" xfId="305" xr:uid="{00000000-0005-0000-0000-000032010000}"/>
    <cellStyle name="Normal 2 33 16" xfId="306" xr:uid="{00000000-0005-0000-0000-000033010000}"/>
    <cellStyle name="Normal 2 33 17" xfId="307" xr:uid="{00000000-0005-0000-0000-000034010000}"/>
    <cellStyle name="Normal 2 33 18" xfId="308" xr:uid="{00000000-0005-0000-0000-000035010000}"/>
    <cellStyle name="Normal 2 33 19" xfId="309" xr:uid="{00000000-0005-0000-0000-000036010000}"/>
    <cellStyle name="Normal 2 33 2" xfId="310" xr:uid="{00000000-0005-0000-0000-000037010000}"/>
    <cellStyle name="Normal 2 33 20" xfId="311" xr:uid="{00000000-0005-0000-0000-000038010000}"/>
    <cellStyle name="Normal 2 33 21" xfId="312" xr:uid="{00000000-0005-0000-0000-000039010000}"/>
    <cellStyle name="Normal 2 33 3" xfId="313" xr:uid="{00000000-0005-0000-0000-00003A010000}"/>
    <cellStyle name="Normal 2 33 4" xfId="314" xr:uid="{00000000-0005-0000-0000-00003B010000}"/>
    <cellStyle name="Normal 2 33 5" xfId="315" xr:uid="{00000000-0005-0000-0000-00003C010000}"/>
    <cellStyle name="Normal 2 33 6" xfId="316" xr:uid="{00000000-0005-0000-0000-00003D010000}"/>
    <cellStyle name="Normal 2 33 7" xfId="317" xr:uid="{00000000-0005-0000-0000-00003E010000}"/>
    <cellStyle name="Normal 2 33 8" xfId="318" xr:uid="{00000000-0005-0000-0000-00003F010000}"/>
    <cellStyle name="Normal 2 33 9" xfId="319" xr:uid="{00000000-0005-0000-0000-000040010000}"/>
    <cellStyle name="Normal 2 34" xfId="320" xr:uid="{00000000-0005-0000-0000-000041010000}"/>
    <cellStyle name="Normal 2 35" xfId="321" xr:uid="{00000000-0005-0000-0000-000042010000}"/>
    <cellStyle name="Normal 2 36" xfId="322" xr:uid="{00000000-0005-0000-0000-000043010000}"/>
    <cellStyle name="Normal 2 37" xfId="323" xr:uid="{00000000-0005-0000-0000-000044010000}"/>
    <cellStyle name="Normal 2 38" xfId="324" xr:uid="{00000000-0005-0000-0000-000045010000}"/>
    <cellStyle name="Normal 2 39" xfId="325" xr:uid="{00000000-0005-0000-0000-000046010000}"/>
    <cellStyle name="Normal 2 4" xfId="326" xr:uid="{00000000-0005-0000-0000-000047010000}"/>
    <cellStyle name="Normal 2 40" xfId="327" xr:uid="{00000000-0005-0000-0000-000048010000}"/>
    <cellStyle name="Normal 2 41" xfId="328" xr:uid="{00000000-0005-0000-0000-000049010000}"/>
    <cellStyle name="Normal 2 42" xfId="329" xr:uid="{00000000-0005-0000-0000-00004A010000}"/>
    <cellStyle name="Normal 2 43" xfId="330" xr:uid="{00000000-0005-0000-0000-00004B010000}"/>
    <cellStyle name="Normal 2 44" xfId="331" xr:uid="{00000000-0005-0000-0000-00004C010000}"/>
    <cellStyle name="Normal 2 45" xfId="332" xr:uid="{00000000-0005-0000-0000-00004D010000}"/>
    <cellStyle name="Normal 2 46" xfId="333" xr:uid="{00000000-0005-0000-0000-00004E010000}"/>
    <cellStyle name="Normal 2 47" xfId="334" xr:uid="{00000000-0005-0000-0000-00004F010000}"/>
    <cellStyle name="Normal 2 48" xfId="335" xr:uid="{00000000-0005-0000-0000-000050010000}"/>
    <cellStyle name="Normal 2 49" xfId="336" xr:uid="{00000000-0005-0000-0000-000051010000}"/>
    <cellStyle name="Normal 2 5" xfId="337" xr:uid="{00000000-0005-0000-0000-000052010000}"/>
    <cellStyle name="Normal 2 50" xfId="338" xr:uid="{00000000-0005-0000-0000-000053010000}"/>
    <cellStyle name="Normal 2 51" xfId="339" xr:uid="{00000000-0005-0000-0000-000054010000}"/>
    <cellStyle name="Normal 2 52" xfId="340" xr:uid="{00000000-0005-0000-0000-000055010000}"/>
    <cellStyle name="Normal 2 53" xfId="341" xr:uid="{00000000-0005-0000-0000-000056010000}"/>
    <cellStyle name="Normal 2 54" xfId="342" xr:uid="{00000000-0005-0000-0000-000057010000}"/>
    <cellStyle name="Normal 2 55" xfId="343" xr:uid="{00000000-0005-0000-0000-000058010000}"/>
    <cellStyle name="Normal 2 56" xfId="344" xr:uid="{00000000-0005-0000-0000-000059010000}"/>
    <cellStyle name="Normal 2 57" xfId="345" xr:uid="{00000000-0005-0000-0000-00005A010000}"/>
    <cellStyle name="Normal 2 58" xfId="346" xr:uid="{00000000-0005-0000-0000-00005B010000}"/>
    <cellStyle name="Normal 2 59" xfId="347" xr:uid="{00000000-0005-0000-0000-00005C010000}"/>
    <cellStyle name="Normal 2 6" xfId="348" xr:uid="{00000000-0005-0000-0000-00005D010000}"/>
    <cellStyle name="Normal 2 60" xfId="349" xr:uid="{00000000-0005-0000-0000-00005E010000}"/>
    <cellStyle name="Normal 2 61" xfId="350" xr:uid="{00000000-0005-0000-0000-00005F010000}"/>
    <cellStyle name="Normal 2 62" xfId="351" xr:uid="{00000000-0005-0000-0000-000060010000}"/>
    <cellStyle name="Normal 2 63" xfId="352" xr:uid="{00000000-0005-0000-0000-000061010000}"/>
    <cellStyle name="Normal 2 64" xfId="353" xr:uid="{00000000-0005-0000-0000-000062010000}"/>
    <cellStyle name="Normal 2 65" xfId="354" xr:uid="{00000000-0005-0000-0000-000063010000}"/>
    <cellStyle name="Normal 2 66" xfId="355" xr:uid="{00000000-0005-0000-0000-000064010000}"/>
    <cellStyle name="Normal 2 67" xfId="356" xr:uid="{00000000-0005-0000-0000-000065010000}"/>
    <cellStyle name="Normal 2 67 10" xfId="357" xr:uid="{00000000-0005-0000-0000-000066010000}"/>
    <cellStyle name="Normal 2 67 11" xfId="358" xr:uid="{00000000-0005-0000-0000-000067010000}"/>
    <cellStyle name="Normal 2 67 12" xfId="359" xr:uid="{00000000-0005-0000-0000-000068010000}"/>
    <cellStyle name="Normal 2 67 13" xfId="360" xr:uid="{00000000-0005-0000-0000-000069010000}"/>
    <cellStyle name="Normal 2 67 14" xfId="361" xr:uid="{00000000-0005-0000-0000-00006A010000}"/>
    <cellStyle name="Normal 2 67 15" xfId="362" xr:uid="{00000000-0005-0000-0000-00006B010000}"/>
    <cellStyle name="Normal 2 67 16" xfId="363" xr:uid="{00000000-0005-0000-0000-00006C010000}"/>
    <cellStyle name="Normal 2 67 17" xfId="364" xr:uid="{00000000-0005-0000-0000-00006D010000}"/>
    <cellStyle name="Normal 2 67 18" xfId="365" xr:uid="{00000000-0005-0000-0000-00006E010000}"/>
    <cellStyle name="Normal 2 67 19" xfId="366" xr:uid="{00000000-0005-0000-0000-00006F010000}"/>
    <cellStyle name="Normal 2 67 2" xfId="367" xr:uid="{00000000-0005-0000-0000-000070010000}"/>
    <cellStyle name="Normal 2 67 20" xfId="368" xr:uid="{00000000-0005-0000-0000-000071010000}"/>
    <cellStyle name="Normal 2 67 21" xfId="369" xr:uid="{00000000-0005-0000-0000-000072010000}"/>
    <cellStyle name="Normal 2 67 3" xfId="370" xr:uid="{00000000-0005-0000-0000-000073010000}"/>
    <cellStyle name="Normal 2 67 4" xfId="371" xr:uid="{00000000-0005-0000-0000-000074010000}"/>
    <cellStyle name="Normal 2 67 5" xfId="372" xr:uid="{00000000-0005-0000-0000-000075010000}"/>
    <cellStyle name="Normal 2 67 6" xfId="373" xr:uid="{00000000-0005-0000-0000-000076010000}"/>
    <cellStyle name="Normal 2 67 7" xfId="374" xr:uid="{00000000-0005-0000-0000-000077010000}"/>
    <cellStyle name="Normal 2 67 8" xfId="375" xr:uid="{00000000-0005-0000-0000-000078010000}"/>
    <cellStyle name="Normal 2 67 9" xfId="376" xr:uid="{00000000-0005-0000-0000-000079010000}"/>
    <cellStyle name="Normal 2 68" xfId="377" xr:uid="{00000000-0005-0000-0000-00007A010000}"/>
    <cellStyle name="Normal 2 68 10" xfId="378" xr:uid="{00000000-0005-0000-0000-00007B010000}"/>
    <cellStyle name="Normal 2 68 11" xfId="379" xr:uid="{00000000-0005-0000-0000-00007C010000}"/>
    <cellStyle name="Normal 2 68 12" xfId="380" xr:uid="{00000000-0005-0000-0000-00007D010000}"/>
    <cellStyle name="Normal 2 68 13" xfId="381" xr:uid="{00000000-0005-0000-0000-00007E010000}"/>
    <cellStyle name="Normal 2 68 14" xfId="382" xr:uid="{00000000-0005-0000-0000-00007F010000}"/>
    <cellStyle name="Normal 2 68 15" xfId="383" xr:uid="{00000000-0005-0000-0000-000080010000}"/>
    <cellStyle name="Normal 2 68 16" xfId="384" xr:uid="{00000000-0005-0000-0000-000081010000}"/>
    <cellStyle name="Normal 2 68 17" xfId="385" xr:uid="{00000000-0005-0000-0000-000082010000}"/>
    <cellStyle name="Normal 2 68 18" xfId="386" xr:uid="{00000000-0005-0000-0000-000083010000}"/>
    <cellStyle name="Normal 2 68 19" xfId="387" xr:uid="{00000000-0005-0000-0000-000084010000}"/>
    <cellStyle name="Normal 2 68 2" xfId="388" xr:uid="{00000000-0005-0000-0000-000085010000}"/>
    <cellStyle name="Normal 2 68 20" xfId="389" xr:uid="{00000000-0005-0000-0000-000086010000}"/>
    <cellStyle name="Normal 2 68 21" xfId="390" xr:uid="{00000000-0005-0000-0000-000087010000}"/>
    <cellStyle name="Normal 2 68 3" xfId="391" xr:uid="{00000000-0005-0000-0000-000088010000}"/>
    <cellStyle name="Normal 2 68 4" xfId="392" xr:uid="{00000000-0005-0000-0000-000089010000}"/>
    <cellStyle name="Normal 2 68 5" xfId="393" xr:uid="{00000000-0005-0000-0000-00008A010000}"/>
    <cellStyle name="Normal 2 68 6" xfId="394" xr:uid="{00000000-0005-0000-0000-00008B010000}"/>
    <cellStyle name="Normal 2 68 7" xfId="395" xr:uid="{00000000-0005-0000-0000-00008C010000}"/>
    <cellStyle name="Normal 2 68 8" xfId="396" xr:uid="{00000000-0005-0000-0000-00008D010000}"/>
    <cellStyle name="Normal 2 68 9" xfId="397" xr:uid="{00000000-0005-0000-0000-00008E010000}"/>
    <cellStyle name="Normal 2 69" xfId="398" xr:uid="{00000000-0005-0000-0000-00008F010000}"/>
    <cellStyle name="Normal 2 69 10" xfId="399" xr:uid="{00000000-0005-0000-0000-000090010000}"/>
    <cellStyle name="Normal 2 69 11" xfId="400" xr:uid="{00000000-0005-0000-0000-000091010000}"/>
    <cellStyle name="Normal 2 69 12" xfId="401" xr:uid="{00000000-0005-0000-0000-000092010000}"/>
    <cellStyle name="Normal 2 69 13" xfId="402" xr:uid="{00000000-0005-0000-0000-000093010000}"/>
    <cellStyle name="Normal 2 69 14" xfId="403" xr:uid="{00000000-0005-0000-0000-000094010000}"/>
    <cellStyle name="Normal 2 69 15" xfId="404" xr:uid="{00000000-0005-0000-0000-000095010000}"/>
    <cellStyle name="Normal 2 69 16" xfId="405" xr:uid="{00000000-0005-0000-0000-000096010000}"/>
    <cellStyle name="Normal 2 69 17" xfId="406" xr:uid="{00000000-0005-0000-0000-000097010000}"/>
    <cellStyle name="Normal 2 69 18" xfId="407" xr:uid="{00000000-0005-0000-0000-000098010000}"/>
    <cellStyle name="Normal 2 69 19" xfId="408" xr:uid="{00000000-0005-0000-0000-000099010000}"/>
    <cellStyle name="Normal 2 69 2" xfId="409" xr:uid="{00000000-0005-0000-0000-00009A010000}"/>
    <cellStyle name="Normal 2 69 20" xfId="410" xr:uid="{00000000-0005-0000-0000-00009B010000}"/>
    <cellStyle name="Normal 2 69 21" xfId="411" xr:uid="{00000000-0005-0000-0000-00009C010000}"/>
    <cellStyle name="Normal 2 69 3" xfId="412" xr:uid="{00000000-0005-0000-0000-00009D010000}"/>
    <cellStyle name="Normal 2 69 4" xfId="413" xr:uid="{00000000-0005-0000-0000-00009E010000}"/>
    <cellStyle name="Normal 2 69 5" xfId="414" xr:uid="{00000000-0005-0000-0000-00009F010000}"/>
    <cellStyle name="Normal 2 69 6" xfId="415" xr:uid="{00000000-0005-0000-0000-0000A0010000}"/>
    <cellStyle name="Normal 2 69 7" xfId="416" xr:uid="{00000000-0005-0000-0000-0000A1010000}"/>
    <cellStyle name="Normal 2 69 8" xfId="417" xr:uid="{00000000-0005-0000-0000-0000A2010000}"/>
    <cellStyle name="Normal 2 69 9" xfId="418" xr:uid="{00000000-0005-0000-0000-0000A3010000}"/>
    <cellStyle name="Normal 2 7" xfId="419" xr:uid="{00000000-0005-0000-0000-0000A4010000}"/>
    <cellStyle name="Normal 2 70" xfId="420" xr:uid="{00000000-0005-0000-0000-0000A5010000}"/>
    <cellStyle name="Normal 2 71" xfId="421" xr:uid="{00000000-0005-0000-0000-0000A6010000}"/>
    <cellStyle name="Normal 2 72" xfId="422" xr:uid="{00000000-0005-0000-0000-0000A7010000}"/>
    <cellStyle name="Normal 2 73" xfId="423" xr:uid="{00000000-0005-0000-0000-0000A8010000}"/>
    <cellStyle name="Normal 2 74" xfId="424" xr:uid="{00000000-0005-0000-0000-0000A9010000}"/>
    <cellStyle name="Normal 2 75" xfId="425" xr:uid="{00000000-0005-0000-0000-0000AA010000}"/>
    <cellStyle name="Normal 2 76" xfId="426" xr:uid="{00000000-0005-0000-0000-0000AB010000}"/>
    <cellStyle name="Normal 2 77" xfId="427" xr:uid="{00000000-0005-0000-0000-0000AC010000}"/>
    <cellStyle name="Normal 2 78" xfId="428" xr:uid="{00000000-0005-0000-0000-0000AD010000}"/>
    <cellStyle name="Normal 2 79" xfId="429" xr:uid="{00000000-0005-0000-0000-0000AE010000}"/>
    <cellStyle name="Normal 2 8" xfId="430" xr:uid="{00000000-0005-0000-0000-0000AF010000}"/>
    <cellStyle name="Normal 2 80" xfId="431" xr:uid="{00000000-0005-0000-0000-0000B0010000}"/>
    <cellStyle name="Normal 2 81" xfId="432" xr:uid="{00000000-0005-0000-0000-0000B1010000}"/>
    <cellStyle name="Normal 2 82" xfId="433" xr:uid="{00000000-0005-0000-0000-0000B2010000}"/>
    <cellStyle name="Normal 2 82 10" xfId="434" xr:uid="{00000000-0005-0000-0000-0000B3010000}"/>
    <cellStyle name="Normal 2 82 11" xfId="435" xr:uid="{00000000-0005-0000-0000-0000B4010000}"/>
    <cellStyle name="Normal 2 82 12" xfId="436" xr:uid="{00000000-0005-0000-0000-0000B5010000}"/>
    <cellStyle name="Normal 2 82 13" xfId="437" xr:uid="{00000000-0005-0000-0000-0000B6010000}"/>
    <cellStyle name="Normal 2 82 14" xfId="438" xr:uid="{00000000-0005-0000-0000-0000B7010000}"/>
    <cellStyle name="Normal 2 82 15" xfId="439" xr:uid="{00000000-0005-0000-0000-0000B8010000}"/>
    <cellStyle name="Normal 2 82 16" xfId="440" xr:uid="{00000000-0005-0000-0000-0000B9010000}"/>
    <cellStyle name="Normal 2 82 17" xfId="441" xr:uid="{00000000-0005-0000-0000-0000BA010000}"/>
    <cellStyle name="Normal 2 82 18" xfId="442" xr:uid="{00000000-0005-0000-0000-0000BB010000}"/>
    <cellStyle name="Normal 2 82 19" xfId="443" xr:uid="{00000000-0005-0000-0000-0000BC010000}"/>
    <cellStyle name="Normal 2 82 2" xfId="444" xr:uid="{00000000-0005-0000-0000-0000BD010000}"/>
    <cellStyle name="Normal 2 82 20" xfId="445" xr:uid="{00000000-0005-0000-0000-0000BE010000}"/>
    <cellStyle name="Normal 2 82 21" xfId="446" xr:uid="{00000000-0005-0000-0000-0000BF010000}"/>
    <cellStyle name="Normal 2 82 3" xfId="447" xr:uid="{00000000-0005-0000-0000-0000C0010000}"/>
    <cellStyle name="Normal 2 82 4" xfId="448" xr:uid="{00000000-0005-0000-0000-0000C1010000}"/>
    <cellStyle name="Normal 2 82 5" xfId="449" xr:uid="{00000000-0005-0000-0000-0000C2010000}"/>
    <cellStyle name="Normal 2 82 6" xfId="450" xr:uid="{00000000-0005-0000-0000-0000C3010000}"/>
    <cellStyle name="Normal 2 82 7" xfId="451" xr:uid="{00000000-0005-0000-0000-0000C4010000}"/>
    <cellStyle name="Normal 2 82 8" xfId="452" xr:uid="{00000000-0005-0000-0000-0000C5010000}"/>
    <cellStyle name="Normal 2 82 9" xfId="453" xr:uid="{00000000-0005-0000-0000-0000C6010000}"/>
    <cellStyle name="Normal 2 83" xfId="454" xr:uid="{00000000-0005-0000-0000-0000C7010000}"/>
    <cellStyle name="Normal 2 83 10" xfId="455" xr:uid="{00000000-0005-0000-0000-0000C8010000}"/>
    <cellStyle name="Normal 2 83 11" xfId="456" xr:uid="{00000000-0005-0000-0000-0000C9010000}"/>
    <cellStyle name="Normal 2 83 12" xfId="457" xr:uid="{00000000-0005-0000-0000-0000CA010000}"/>
    <cellStyle name="Normal 2 83 13" xfId="458" xr:uid="{00000000-0005-0000-0000-0000CB010000}"/>
    <cellStyle name="Normal 2 83 14" xfId="459" xr:uid="{00000000-0005-0000-0000-0000CC010000}"/>
    <cellStyle name="Normal 2 83 15" xfId="460" xr:uid="{00000000-0005-0000-0000-0000CD010000}"/>
    <cellStyle name="Normal 2 83 16" xfId="461" xr:uid="{00000000-0005-0000-0000-0000CE010000}"/>
    <cellStyle name="Normal 2 83 17" xfId="462" xr:uid="{00000000-0005-0000-0000-0000CF010000}"/>
    <cellStyle name="Normal 2 83 18" xfId="463" xr:uid="{00000000-0005-0000-0000-0000D0010000}"/>
    <cellStyle name="Normal 2 83 19" xfId="464" xr:uid="{00000000-0005-0000-0000-0000D1010000}"/>
    <cellStyle name="Normal 2 83 2" xfId="465" xr:uid="{00000000-0005-0000-0000-0000D2010000}"/>
    <cellStyle name="Normal 2 83 20" xfId="466" xr:uid="{00000000-0005-0000-0000-0000D3010000}"/>
    <cellStyle name="Normal 2 83 21" xfId="467" xr:uid="{00000000-0005-0000-0000-0000D4010000}"/>
    <cellStyle name="Normal 2 83 3" xfId="468" xr:uid="{00000000-0005-0000-0000-0000D5010000}"/>
    <cellStyle name="Normal 2 83 4" xfId="469" xr:uid="{00000000-0005-0000-0000-0000D6010000}"/>
    <cellStyle name="Normal 2 83 5" xfId="470" xr:uid="{00000000-0005-0000-0000-0000D7010000}"/>
    <cellStyle name="Normal 2 83 6" xfId="471" xr:uid="{00000000-0005-0000-0000-0000D8010000}"/>
    <cellStyle name="Normal 2 83 7" xfId="472" xr:uid="{00000000-0005-0000-0000-0000D9010000}"/>
    <cellStyle name="Normal 2 83 8" xfId="473" xr:uid="{00000000-0005-0000-0000-0000DA010000}"/>
    <cellStyle name="Normal 2 83 9" xfId="474" xr:uid="{00000000-0005-0000-0000-0000DB010000}"/>
    <cellStyle name="Normal 2 84" xfId="475" xr:uid="{00000000-0005-0000-0000-0000DC010000}"/>
    <cellStyle name="Normal 2 84 10" xfId="476" xr:uid="{00000000-0005-0000-0000-0000DD010000}"/>
    <cellStyle name="Normal 2 84 11" xfId="477" xr:uid="{00000000-0005-0000-0000-0000DE010000}"/>
    <cellStyle name="Normal 2 84 12" xfId="478" xr:uid="{00000000-0005-0000-0000-0000DF010000}"/>
    <cellStyle name="Normal 2 84 13" xfId="479" xr:uid="{00000000-0005-0000-0000-0000E0010000}"/>
    <cellStyle name="Normal 2 84 14" xfId="480" xr:uid="{00000000-0005-0000-0000-0000E1010000}"/>
    <cellStyle name="Normal 2 84 15" xfId="481" xr:uid="{00000000-0005-0000-0000-0000E2010000}"/>
    <cellStyle name="Normal 2 84 16" xfId="482" xr:uid="{00000000-0005-0000-0000-0000E3010000}"/>
    <cellStyle name="Normal 2 84 17" xfId="483" xr:uid="{00000000-0005-0000-0000-0000E4010000}"/>
    <cellStyle name="Normal 2 84 18" xfId="484" xr:uid="{00000000-0005-0000-0000-0000E5010000}"/>
    <cellStyle name="Normal 2 84 19" xfId="485" xr:uid="{00000000-0005-0000-0000-0000E6010000}"/>
    <cellStyle name="Normal 2 84 2" xfId="486" xr:uid="{00000000-0005-0000-0000-0000E7010000}"/>
    <cellStyle name="Normal 2 84 20" xfId="487" xr:uid="{00000000-0005-0000-0000-0000E8010000}"/>
    <cellStyle name="Normal 2 84 21" xfId="488" xr:uid="{00000000-0005-0000-0000-0000E9010000}"/>
    <cellStyle name="Normal 2 84 3" xfId="489" xr:uid="{00000000-0005-0000-0000-0000EA010000}"/>
    <cellStyle name="Normal 2 84 4" xfId="490" xr:uid="{00000000-0005-0000-0000-0000EB010000}"/>
    <cellStyle name="Normal 2 84 5" xfId="491" xr:uid="{00000000-0005-0000-0000-0000EC010000}"/>
    <cellStyle name="Normal 2 84 6" xfId="492" xr:uid="{00000000-0005-0000-0000-0000ED010000}"/>
    <cellStyle name="Normal 2 84 7" xfId="493" xr:uid="{00000000-0005-0000-0000-0000EE010000}"/>
    <cellStyle name="Normal 2 84 8" xfId="494" xr:uid="{00000000-0005-0000-0000-0000EF010000}"/>
    <cellStyle name="Normal 2 84 9" xfId="495" xr:uid="{00000000-0005-0000-0000-0000F0010000}"/>
    <cellStyle name="Normal 2 85" xfId="496" xr:uid="{00000000-0005-0000-0000-0000F1010000}"/>
    <cellStyle name="Normal 2 85 10" xfId="497" xr:uid="{00000000-0005-0000-0000-0000F2010000}"/>
    <cellStyle name="Normal 2 85 11" xfId="498" xr:uid="{00000000-0005-0000-0000-0000F3010000}"/>
    <cellStyle name="Normal 2 85 12" xfId="499" xr:uid="{00000000-0005-0000-0000-0000F4010000}"/>
    <cellStyle name="Normal 2 85 13" xfId="500" xr:uid="{00000000-0005-0000-0000-0000F5010000}"/>
    <cellStyle name="Normal 2 85 14" xfId="501" xr:uid="{00000000-0005-0000-0000-0000F6010000}"/>
    <cellStyle name="Normal 2 85 15" xfId="502" xr:uid="{00000000-0005-0000-0000-0000F7010000}"/>
    <cellStyle name="Normal 2 85 16" xfId="503" xr:uid="{00000000-0005-0000-0000-0000F8010000}"/>
    <cellStyle name="Normal 2 85 17" xfId="504" xr:uid="{00000000-0005-0000-0000-0000F9010000}"/>
    <cellStyle name="Normal 2 85 18" xfId="505" xr:uid="{00000000-0005-0000-0000-0000FA010000}"/>
    <cellStyle name="Normal 2 85 19" xfId="506" xr:uid="{00000000-0005-0000-0000-0000FB010000}"/>
    <cellStyle name="Normal 2 85 2" xfId="507" xr:uid="{00000000-0005-0000-0000-0000FC010000}"/>
    <cellStyle name="Normal 2 85 20" xfId="508" xr:uid="{00000000-0005-0000-0000-0000FD010000}"/>
    <cellStyle name="Normal 2 85 21" xfId="509" xr:uid="{00000000-0005-0000-0000-0000FE010000}"/>
    <cellStyle name="Normal 2 85 3" xfId="510" xr:uid="{00000000-0005-0000-0000-0000FF010000}"/>
    <cellStyle name="Normal 2 85 4" xfId="511" xr:uid="{00000000-0005-0000-0000-000000020000}"/>
    <cellStyle name="Normal 2 85 5" xfId="512" xr:uid="{00000000-0005-0000-0000-000001020000}"/>
    <cellStyle name="Normal 2 85 6" xfId="513" xr:uid="{00000000-0005-0000-0000-000002020000}"/>
    <cellStyle name="Normal 2 85 7" xfId="514" xr:uid="{00000000-0005-0000-0000-000003020000}"/>
    <cellStyle name="Normal 2 85 8" xfId="515" xr:uid="{00000000-0005-0000-0000-000004020000}"/>
    <cellStyle name="Normal 2 85 9" xfId="516" xr:uid="{00000000-0005-0000-0000-000005020000}"/>
    <cellStyle name="Normal 2 86" xfId="517" xr:uid="{00000000-0005-0000-0000-000006020000}"/>
    <cellStyle name="Normal 2 86 10" xfId="518" xr:uid="{00000000-0005-0000-0000-000007020000}"/>
    <cellStyle name="Normal 2 86 11" xfId="519" xr:uid="{00000000-0005-0000-0000-000008020000}"/>
    <cellStyle name="Normal 2 86 12" xfId="520" xr:uid="{00000000-0005-0000-0000-000009020000}"/>
    <cellStyle name="Normal 2 86 13" xfId="521" xr:uid="{00000000-0005-0000-0000-00000A020000}"/>
    <cellStyle name="Normal 2 86 14" xfId="522" xr:uid="{00000000-0005-0000-0000-00000B020000}"/>
    <cellStyle name="Normal 2 86 15" xfId="523" xr:uid="{00000000-0005-0000-0000-00000C020000}"/>
    <cellStyle name="Normal 2 86 16" xfId="524" xr:uid="{00000000-0005-0000-0000-00000D020000}"/>
    <cellStyle name="Normal 2 86 17" xfId="525" xr:uid="{00000000-0005-0000-0000-00000E020000}"/>
    <cellStyle name="Normal 2 86 18" xfId="526" xr:uid="{00000000-0005-0000-0000-00000F020000}"/>
    <cellStyle name="Normal 2 86 19" xfId="527" xr:uid="{00000000-0005-0000-0000-000010020000}"/>
    <cellStyle name="Normal 2 86 2" xfId="528" xr:uid="{00000000-0005-0000-0000-000011020000}"/>
    <cellStyle name="Normal 2 86 20" xfId="529" xr:uid="{00000000-0005-0000-0000-000012020000}"/>
    <cellStyle name="Normal 2 86 21" xfId="530" xr:uid="{00000000-0005-0000-0000-000013020000}"/>
    <cellStyle name="Normal 2 86 3" xfId="531" xr:uid="{00000000-0005-0000-0000-000014020000}"/>
    <cellStyle name="Normal 2 86 4" xfId="532" xr:uid="{00000000-0005-0000-0000-000015020000}"/>
    <cellStyle name="Normal 2 86 5" xfId="533" xr:uid="{00000000-0005-0000-0000-000016020000}"/>
    <cellStyle name="Normal 2 86 6" xfId="534" xr:uid="{00000000-0005-0000-0000-000017020000}"/>
    <cellStyle name="Normal 2 86 7" xfId="535" xr:uid="{00000000-0005-0000-0000-000018020000}"/>
    <cellStyle name="Normal 2 86 8" xfId="536" xr:uid="{00000000-0005-0000-0000-000019020000}"/>
    <cellStyle name="Normal 2 86 9" xfId="537" xr:uid="{00000000-0005-0000-0000-00001A020000}"/>
    <cellStyle name="Normal 2 87" xfId="538" xr:uid="{00000000-0005-0000-0000-00001B020000}"/>
    <cellStyle name="Normal 2 88" xfId="539" xr:uid="{00000000-0005-0000-0000-00001C020000}"/>
    <cellStyle name="Normal 2 89" xfId="540" xr:uid="{00000000-0005-0000-0000-00001D020000}"/>
    <cellStyle name="Normal 2 9" xfId="541" xr:uid="{00000000-0005-0000-0000-00001E020000}"/>
    <cellStyle name="Normal 2 90" xfId="542" xr:uid="{00000000-0005-0000-0000-00001F020000}"/>
    <cellStyle name="Normal 2 91" xfId="543" xr:uid="{00000000-0005-0000-0000-000020020000}"/>
    <cellStyle name="Normal 2 92" xfId="544" xr:uid="{00000000-0005-0000-0000-000021020000}"/>
    <cellStyle name="Normal 2 93" xfId="545" xr:uid="{00000000-0005-0000-0000-000022020000}"/>
    <cellStyle name="Normal 2 94" xfId="546" xr:uid="{00000000-0005-0000-0000-000023020000}"/>
    <cellStyle name="Normal 2 95" xfId="547" xr:uid="{00000000-0005-0000-0000-000024020000}"/>
    <cellStyle name="Normal 2 96" xfId="548" xr:uid="{00000000-0005-0000-0000-000025020000}"/>
    <cellStyle name="Normal 2 97" xfId="549" xr:uid="{00000000-0005-0000-0000-000026020000}"/>
    <cellStyle name="Normal 2 98" xfId="550" xr:uid="{00000000-0005-0000-0000-000027020000}"/>
    <cellStyle name="Normal 2 99" xfId="551" xr:uid="{00000000-0005-0000-0000-000028020000}"/>
    <cellStyle name="Normal 3 10" xfId="552" xr:uid="{00000000-0005-0000-0000-000029020000}"/>
    <cellStyle name="Normal 3 11" xfId="553" xr:uid="{00000000-0005-0000-0000-00002A020000}"/>
    <cellStyle name="Normal 3 12" xfId="554" xr:uid="{00000000-0005-0000-0000-00002B020000}"/>
    <cellStyle name="Normal 3 13" xfId="555" xr:uid="{00000000-0005-0000-0000-00002C020000}"/>
    <cellStyle name="Normal 3 14" xfId="556" xr:uid="{00000000-0005-0000-0000-00002D020000}"/>
    <cellStyle name="Normal 3 15" xfId="557" xr:uid="{00000000-0005-0000-0000-00002E020000}"/>
    <cellStyle name="Normal 3 2" xfId="558" xr:uid="{00000000-0005-0000-0000-00002F020000}"/>
    <cellStyle name="Normal 3 2 10" xfId="559" xr:uid="{00000000-0005-0000-0000-000030020000}"/>
    <cellStyle name="Normal 3 2 11" xfId="560" xr:uid="{00000000-0005-0000-0000-000031020000}"/>
    <cellStyle name="Normal 3 2 12" xfId="561" xr:uid="{00000000-0005-0000-0000-000032020000}"/>
    <cellStyle name="Normal 3 2 13" xfId="562" xr:uid="{00000000-0005-0000-0000-000033020000}"/>
    <cellStyle name="Normal 3 2 14" xfId="563" xr:uid="{00000000-0005-0000-0000-000034020000}"/>
    <cellStyle name="Normal 3 2 15" xfId="564" xr:uid="{00000000-0005-0000-0000-000035020000}"/>
    <cellStyle name="Normal 3 2 16" xfId="565" xr:uid="{00000000-0005-0000-0000-000036020000}"/>
    <cellStyle name="Normal 3 2 17" xfId="566" xr:uid="{00000000-0005-0000-0000-000037020000}"/>
    <cellStyle name="Normal 3 2 18" xfId="567" xr:uid="{00000000-0005-0000-0000-000038020000}"/>
    <cellStyle name="Normal 3 2 19" xfId="568" xr:uid="{00000000-0005-0000-0000-000039020000}"/>
    <cellStyle name="Normal 3 2 2" xfId="569" xr:uid="{00000000-0005-0000-0000-00003A020000}"/>
    <cellStyle name="Normal 3 2 2 10" xfId="570" xr:uid="{00000000-0005-0000-0000-00003B020000}"/>
    <cellStyle name="Normal 3 2 2 11" xfId="571" xr:uid="{00000000-0005-0000-0000-00003C020000}"/>
    <cellStyle name="Normal 3 2 2 12" xfId="572" xr:uid="{00000000-0005-0000-0000-00003D020000}"/>
    <cellStyle name="Normal 3 2 2 13" xfId="573" xr:uid="{00000000-0005-0000-0000-00003E020000}"/>
    <cellStyle name="Normal 3 2 2 14" xfId="574" xr:uid="{00000000-0005-0000-0000-00003F020000}"/>
    <cellStyle name="Normal 3 2 2 15" xfId="575" xr:uid="{00000000-0005-0000-0000-000040020000}"/>
    <cellStyle name="Normal 3 2 2 16" xfId="576" xr:uid="{00000000-0005-0000-0000-000041020000}"/>
    <cellStyle name="Normal 3 2 2 17" xfId="577" xr:uid="{00000000-0005-0000-0000-000042020000}"/>
    <cellStyle name="Normal 3 2 2 18" xfId="578" xr:uid="{00000000-0005-0000-0000-000043020000}"/>
    <cellStyle name="Normal 3 2 2 19" xfId="579" xr:uid="{00000000-0005-0000-0000-000044020000}"/>
    <cellStyle name="Normal 3 2 2 2" xfId="580" xr:uid="{00000000-0005-0000-0000-000045020000}"/>
    <cellStyle name="Normal 3 2 2 2 10" xfId="581" xr:uid="{00000000-0005-0000-0000-000046020000}"/>
    <cellStyle name="Normal 3 2 2 2 11" xfId="582" xr:uid="{00000000-0005-0000-0000-000047020000}"/>
    <cellStyle name="Normal 3 2 2 2 12" xfId="583" xr:uid="{00000000-0005-0000-0000-000048020000}"/>
    <cellStyle name="Normal 3 2 2 2 13" xfId="584" xr:uid="{00000000-0005-0000-0000-000049020000}"/>
    <cellStyle name="Normal 3 2 2 2 14" xfId="585" xr:uid="{00000000-0005-0000-0000-00004A020000}"/>
    <cellStyle name="Normal 3 2 2 2 15" xfId="586" xr:uid="{00000000-0005-0000-0000-00004B020000}"/>
    <cellStyle name="Normal 3 2 2 2 16" xfId="587" xr:uid="{00000000-0005-0000-0000-00004C020000}"/>
    <cellStyle name="Normal 3 2 2 2 17" xfId="588" xr:uid="{00000000-0005-0000-0000-00004D020000}"/>
    <cellStyle name="Normal 3 2 2 2 18" xfId="589" xr:uid="{00000000-0005-0000-0000-00004E020000}"/>
    <cellStyle name="Normal 3 2 2 2 19" xfId="590" xr:uid="{00000000-0005-0000-0000-00004F020000}"/>
    <cellStyle name="Normal 3 2 2 2 2" xfId="591" xr:uid="{00000000-0005-0000-0000-000050020000}"/>
    <cellStyle name="Normal 3 2 2 2 20" xfId="592" xr:uid="{00000000-0005-0000-0000-000051020000}"/>
    <cellStyle name="Normal 3 2 2 2 21" xfId="593" xr:uid="{00000000-0005-0000-0000-000052020000}"/>
    <cellStyle name="Normal 3 2 2 2 3" xfId="594" xr:uid="{00000000-0005-0000-0000-000053020000}"/>
    <cellStyle name="Normal 3 2 2 2 4" xfId="595" xr:uid="{00000000-0005-0000-0000-000054020000}"/>
    <cellStyle name="Normal 3 2 2 2 5" xfId="596" xr:uid="{00000000-0005-0000-0000-000055020000}"/>
    <cellStyle name="Normal 3 2 2 2 6" xfId="597" xr:uid="{00000000-0005-0000-0000-000056020000}"/>
    <cellStyle name="Normal 3 2 2 2 7" xfId="598" xr:uid="{00000000-0005-0000-0000-000057020000}"/>
    <cellStyle name="Normal 3 2 2 2 8" xfId="599" xr:uid="{00000000-0005-0000-0000-000058020000}"/>
    <cellStyle name="Normal 3 2 2 2 9" xfId="600" xr:uid="{00000000-0005-0000-0000-000059020000}"/>
    <cellStyle name="Normal 3 2 2 20" xfId="601" xr:uid="{00000000-0005-0000-0000-00005A020000}"/>
    <cellStyle name="Normal 3 2 2 21" xfId="602" xr:uid="{00000000-0005-0000-0000-00005B020000}"/>
    <cellStyle name="Normal 3 2 2 3" xfId="603" xr:uid="{00000000-0005-0000-0000-00005C020000}"/>
    <cellStyle name="Normal 3 2 2 4" xfId="604" xr:uid="{00000000-0005-0000-0000-00005D020000}"/>
    <cellStyle name="Normal 3 2 2 5" xfId="605" xr:uid="{00000000-0005-0000-0000-00005E020000}"/>
    <cellStyle name="Normal 3 2 2 6" xfId="606" xr:uid="{00000000-0005-0000-0000-00005F020000}"/>
    <cellStyle name="Normal 3 2 2 7" xfId="607" xr:uid="{00000000-0005-0000-0000-000060020000}"/>
    <cellStyle name="Normal 3 2 2 8" xfId="608" xr:uid="{00000000-0005-0000-0000-000061020000}"/>
    <cellStyle name="Normal 3 2 2 9" xfId="609" xr:uid="{00000000-0005-0000-0000-000062020000}"/>
    <cellStyle name="Normal 3 2 20" xfId="610" xr:uid="{00000000-0005-0000-0000-000063020000}"/>
    <cellStyle name="Normal 3 2 21" xfId="611" xr:uid="{00000000-0005-0000-0000-000064020000}"/>
    <cellStyle name="Normal 3 2 22" xfId="612" xr:uid="{00000000-0005-0000-0000-000065020000}"/>
    <cellStyle name="Normal 3 2 23" xfId="613" xr:uid="{00000000-0005-0000-0000-000066020000}"/>
    <cellStyle name="Normal 3 2 24" xfId="614" xr:uid="{00000000-0005-0000-0000-000067020000}"/>
    <cellStyle name="Normal 3 2 25" xfId="615" xr:uid="{00000000-0005-0000-0000-000068020000}"/>
    <cellStyle name="Normal 3 2 26" xfId="616" xr:uid="{00000000-0005-0000-0000-000069020000}"/>
    <cellStyle name="Normal 3 2 27" xfId="617" xr:uid="{00000000-0005-0000-0000-00006A020000}"/>
    <cellStyle name="Normal 3 2 28" xfId="618" xr:uid="{00000000-0005-0000-0000-00006B020000}"/>
    <cellStyle name="Normal 3 2 29" xfId="619" xr:uid="{00000000-0005-0000-0000-00006C020000}"/>
    <cellStyle name="Normal 3 2 3" xfId="620" xr:uid="{00000000-0005-0000-0000-00006D020000}"/>
    <cellStyle name="Normal 3 2 30" xfId="621" xr:uid="{00000000-0005-0000-0000-00006E020000}"/>
    <cellStyle name="Normal 3 2 31" xfId="622" xr:uid="{00000000-0005-0000-0000-00006F020000}"/>
    <cellStyle name="Normal 3 2 32" xfId="623" xr:uid="{00000000-0005-0000-0000-000070020000}"/>
    <cellStyle name="Normal 3 2 33" xfId="624" xr:uid="{00000000-0005-0000-0000-000071020000}"/>
    <cellStyle name="Normal 3 2 34" xfId="625" xr:uid="{00000000-0005-0000-0000-000072020000}"/>
    <cellStyle name="Normal 3 2 35" xfId="626" xr:uid="{00000000-0005-0000-0000-000073020000}"/>
    <cellStyle name="Normal 3 2 36" xfId="627" xr:uid="{00000000-0005-0000-0000-000074020000}"/>
    <cellStyle name="Normal 3 2 4" xfId="628" xr:uid="{00000000-0005-0000-0000-000075020000}"/>
    <cellStyle name="Normal 3 2 5" xfId="629" xr:uid="{00000000-0005-0000-0000-000076020000}"/>
    <cellStyle name="Normal 3 2 6" xfId="630" xr:uid="{00000000-0005-0000-0000-000077020000}"/>
    <cellStyle name="Normal 3 2 7" xfId="631" xr:uid="{00000000-0005-0000-0000-000078020000}"/>
    <cellStyle name="Normal 3 2 8" xfId="632" xr:uid="{00000000-0005-0000-0000-000079020000}"/>
    <cellStyle name="Normal 3 2 9" xfId="633" xr:uid="{00000000-0005-0000-0000-00007A020000}"/>
    <cellStyle name="Normal 3 3" xfId="634" xr:uid="{00000000-0005-0000-0000-00007B020000}"/>
    <cellStyle name="Normal 3 4" xfId="635" xr:uid="{00000000-0005-0000-0000-00007C020000}"/>
    <cellStyle name="Normal 3 5" xfId="636" xr:uid="{00000000-0005-0000-0000-00007D020000}"/>
    <cellStyle name="Normal 3 6" xfId="637" xr:uid="{00000000-0005-0000-0000-00007E020000}"/>
    <cellStyle name="Normal 3 7" xfId="638" xr:uid="{00000000-0005-0000-0000-00007F020000}"/>
    <cellStyle name="Normal 3 8" xfId="639" xr:uid="{00000000-0005-0000-0000-000080020000}"/>
    <cellStyle name="Normal 3 9" xfId="640" xr:uid="{00000000-0005-0000-0000-000081020000}"/>
    <cellStyle name="Normal 4 10" xfId="641" xr:uid="{00000000-0005-0000-0000-000082020000}"/>
    <cellStyle name="Normal 4 11" xfId="642" xr:uid="{00000000-0005-0000-0000-000083020000}"/>
    <cellStyle name="Normal 4 12" xfId="643" xr:uid="{00000000-0005-0000-0000-000084020000}"/>
    <cellStyle name="Normal 4 13" xfId="644" xr:uid="{00000000-0005-0000-0000-000085020000}"/>
    <cellStyle name="Normal 4 2" xfId="645" xr:uid="{00000000-0005-0000-0000-000086020000}"/>
    <cellStyle name="Normal 4 3" xfId="646" xr:uid="{00000000-0005-0000-0000-000087020000}"/>
    <cellStyle name="Normal 4 4" xfId="647" xr:uid="{00000000-0005-0000-0000-000088020000}"/>
    <cellStyle name="Normal 4 5" xfId="648" xr:uid="{00000000-0005-0000-0000-000089020000}"/>
    <cellStyle name="Normal 4 6" xfId="649" xr:uid="{00000000-0005-0000-0000-00008A020000}"/>
    <cellStyle name="Normal 4 7" xfId="650" xr:uid="{00000000-0005-0000-0000-00008B020000}"/>
    <cellStyle name="Normal 4 8" xfId="651" xr:uid="{00000000-0005-0000-0000-00008C020000}"/>
    <cellStyle name="Normal 4 9" xfId="652" xr:uid="{00000000-0005-0000-0000-00008D020000}"/>
    <cellStyle name="Normal 58 10" xfId="653" xr:uid="{00000000-0005-0000-0000-00008E020000}"/>
    <cellStyle name="Normal 58 11" xfId="654" xr:uid="{00000000-0005-0000-0000-00008F020000}"/>
    <cellStyle name="Normal 58 12" xfId="655" xr:uid="{00000000-0005-0000-0000-000090020000}"/>
    <cellStyle name="Normal 58 13" xfId="656" xr:uid="{00000000-0005-0000-0000-000091020000}"/>
    <cellStyle name="Normal 58 14" xfId="657" xr:uid="{00000000-0005-0000-0000-000092020000}"/>
    <cellStyle name="Normal 58 15" xfId="658" xr:uid="{00000000-0005-0000-0000-000093020000}"/>
    <cellStyle name="Normal 58 16" xfId="659" xr:uid="{00000000-0005-0000-0000-000094020000}"/>
    <cellStyle name="Normal 58 17" xfId="660" xr:uid="{00000000-0005-0000-0000-000095020000}"/>
    <cellStyle name="Normal 58 18" xfId="661" xr:uid="{00000000-0005-0000-0000-000096020000}"/>
    <cellStyle name="Normal 58 19" xfId="662" xr:uid="{00000000-0005-0000-0000-000097020000}"/>
    <cellStyle name="Normal 58 2" xfId="663" xr:uid="{00000000-0005-0000-0000-000098020000}"/>
    <cellStyle name="Normal 58 20" xfId="664" xr:uid="{00000000-0005-0000-0000-000099020000}"/>
    <cellStyle name="Normal 58 21" xfId="665" xr:uid="{00000000-0005-0000-0000-00009A020000}"/>
    <cellStyle name="Normal 58 3" xfId="666" xr:uid="{00000000-0005-0000-0000-00009B020000}"/>
    <cellStyle name="Normal 58 4" xfId="667" xr:uid="{00000000-0005-0000-0000-00009C020000}"/>
    <cellStyle name="Normal 58 5" xfId="668" xr:uid="{00000000-0005-0000-0000-00009D020000}"/>
    <cellStyle name="Normal 58 6" xfId="669" xr:uid="{00000000-0005-0000-0000-00009E020000}"/>
    <cellStyle name="Normal 58 7" xfId="670" xr:uid="{00000000-0005-0000-0000-00009F020000}"/>
    <cellStyle name="Normal 58 8" xfId="671" xr:uid="{00000000-0005-0000-0000-0000A0020000}"/>
    <cellStyle name="Normal 58 9" xfId="672" xr:uid="{00000000-0005-0000-0000-0000A1020000}"/>
    <cellStyle name="Normal 61 10" xfId="673" xr:uid="{00000000-0005-0000-0000-0000A2020000}"/>
    <cellStyle name="Normal 61 11" xfId="674" xr:uid="{00000000-0005-0000-0000-0000A3020000}"/>
    <cellStyle name="Normal 61 12" xfId="675" xr:uid="{00000000-0005-0000-0000-0000A4020000}"/>
    <cellStyle name="Normal 61 13" xfId="676" xr:uid="{00000000-0005-0000-0000-0000A5020000}"/>
    <cellStyle name="Normal 61 14" xfId="677" xr:uid="{00000000-0005-0000-0000-0000A6020000}"/>
    <cellStyle name="Normal 61 15" xfId="678" xr:uid="{00000000-0005-0000-0000-0000A7020000}"/>
    <cellStyle name="Normal 61 16" xfId="679" xr:uid="{00000000-0005-0000-0000-0000A8020000}"/>
    <cellStyle name="Normal 61 17" xfId="680" xr:uid="{00000000-0005-0000-0000-0000A9020000}"/>
    <cellStyle name="Normal 61 18" xfId="681" xr:uid="{00000000-0005-0000-0000-0000AA020000}"/>
    <cellStyle name="Normal 61 19" xfId="682" xr:uid="{00000000-0005-0000-0000-0000AB020000}"/>
    <cellStyle name="Normal 61 2" xfId="683" xr:uid="{00000000-0005-0000-0000-0000AC020000}"/>
    <cellStyle name="Normal 61 3" xfId="684" xr:uid="{00000000-0005-0000-0000-0000AD020000}"/>
    <cellStyle name="Normal 61 4" xfId="685" xr:uid="{00000000-0005-0000-0000-0000AE020000}"/>
    <cellStyle name="Normal 61 5" xfId="686" xr:uid="{00000000-0005-0000-0000-0000AF020000}"/>
    <cellStyle name="Normal 61 6" xfId="687" xr:uid="{00000000-0005-0000-0000-0000B0020000}"/>
    <cellStyle name="Normal 61 7" xfId="688" xr:uid="{00000000-0005-0000-0000-0000B1020000}"/>
    <cellStyle name="Normal 61 8" xfId="689" xr:uid="{00000000-0005-0000-0000-0000B2020000}"/>
    <cellStyle name="Normal 61 9" xfId="690" xr:uid="{00000000-0005-0000-0000-0000B3020000}"/>
    <cellStyle name="Normal 7 10" xfId="691" xr:uid="{00000000-0005-0000-0000-0000B4020000}"/>
    <cellStyle name="Normal 7 11" xfId="692" xr:uid="{00000000-0005-0000-0000-0000B5020000}"/>
    <cellStyle name="Normal 7 12" xfId="693" xr:uid="{00000000-0005-0000-0000-0000B6020000}"/>
    <cellStyle name="Normal 7 13" xfId="694" xr:uid="{00000000-0005-0000-0000-0000B7020000}"/>
    <cellStyle name="Normal 7 14" xfId="695" xr:uid="{00000000-0005-0000-0000-0000B8020000}"/>
    <cellStyle name="Normal 7 14 10" xfId="696" xr:uid="{00000000-0005-0000-0000-0000B9020000}"/>
    <cellStyle name="Normal 7 14 11" xfId="697" xr:uid="{00000000-0005-0000-0000-0000BA020000}"/>
    <cellStyle name="Normal 7 14 12" xfId="698" xr:uid="{00000000-0005-0000-0000-0000BB020000}"/>
    <cellStyle name="Normal 7 14 13" xfId="699" xr:uid="{00000000-0005-0000-0000-0000BC020000}"/>
    <cellStyle name="Normal 7 14 14" xfId="700" xr:uid="{00000000-0005-0000-0000-0000BD020000}"/>
    <cellStyle name="Normal 7 14 15" xfId="701" xr:uid="{00000000-0005-0000-0000-0000BE020000}"/>
    <cellStyle name="Normal 7 14 16" xfId="702" xr:uid="{00000000-0005-0000-0000-0000BF020000}"/>
    <cellStyle name="Normal 7 14 17" xfId="703" xr:uid="{00000000-0005-0000-0000-0000C0020000}"/>
    <cellStyle name="Normal 7 14 18" xfId="704" xr:uid="{00000000-0005-0000-0000-0000C1020000}"/>
    <cellStyle name="Normal 7 14 19" xfId="705" xr:uid="{00000000-0005-0000-0000-0000C2020000}"/>
    <cellStyle name="Normal 7 14 2" xfId="706" xr:uid="{00000000-0005-0000-0000-0000C3020000}"/>
    <cellStyle name="Normal 7 14 20" xfId="707" xr:uid="{00000000-0005-0000-0000-0000C4020000}"/>
    <cellStyle name="Normal 7 14 21" xfId="708" xr:uid="{00000000-0005-0000-0000-0000C5020000}"/>
    <cellStyle name="Normal 7 14 3" xfId="709" xr:uid="{00000000-0005-0000-0000-0000C6020000}"/>
    <cellStyle name="Normal 7 14 4" xfId="710" xr:uid="{00000000-0005-0000-0000-0000C7020000}"/>
    <cellStyle name="Normal 7 14 5" xfId="711" xr:uid="{00000000-0005-0000-0000-0000C8020000}"/>
    <cellStyle name="Normal 7 14 6" xfId="712" xr:uid="{00000000-0005-0000-0000-0000C9020000}"/>
    <cellStyle name="Normal 7 14 7" xfId="713" xr:uid="{00000000-0005-0000-0000-0000CA020000}"/>
    <cellStyle name="Normal 7 14 8" xfId="714" xr:uid="{00000000-0005-0000-0000-0000CB020000}"/>
    <cellStyle name="Normal 7 14 9" xfId="715" xr:uid="{00000000-0005-0000-0000-0000CC020000}"/>
    <cellStyle name="Normal 7 15" xfId="716" xr:uid="{00000000-0005-0000-0000-0000CD020000}"/>
    <cellStyle name="Normal 7 16" xfId="717" xr:uid="{00000000-0005-0000-0000-0000CE020000}"/>
    <cellStyle name="Normal 7 17" xfId="718" xr:uid="{00000000-0005-0000-0000-0000CF020000}"/>
    <cellStyle name="Normal 7 18" xfId="719" xr:uid="{00000000-0005-0000-0000-0000D0020000}"/>
    <cellStyle name="Normal 7 19" xfId="720" xr:uid="{00000000-0005-0000-0000-0000D1020000}"/>
    <cellStyle name="Normal 7 2" xfId="721" xr:uid="{00000000-0005-0000-0000-0000D2020000}"/>
    <cellStyle name="Normal 7 20" xfId="722" xr:uid="{00000000-0005-0000-0000-0000D3020000}"/>
    <cellStyle name="Normal 7 21" xfId="723" xr:uid="{00000000-0005-0000-0000-0000D4020000}"/>
    <cellStyle name="Normal 7 22" xfId="724" xr:uid="{00000000-0005-0000-0000-0000D5020000}"/>
    <cellStyle name="Normal 7 23" xfId="725" xr:uid="{00000000-0005-0000-0000-0000D6020000}"/>
    <cellStyle name="Normal 7 24" xfId="726" xr:uid="{00000000-0005-0000-0000-0000D7020000}"/>
    <cellStyle name="Normal 7 25" xfId="727" xr:uid="{00000000-0005-0000-0000-0000D8020000}"/>
    <cellStyle name="Normal 7 26" xfId="728" xr:uid="{00000000-0005-0000-0000-0000D9020000}"/>
    <cellStyle name="Normal 7 27" xfId="729" xr:uid="{00000000-0005-0000-0000-0000DA020000}"/>
    <cellStyle name="Normal 7 28" xfId="730" xr:uid="{00000000-0005-0000-0000-0000DB020000}"/>
    <cellStyle name="Normal 7 29" xfId="731" xr:uid="{00000000-0005-0000-0000-0000DC020000}"/>
    <cellStyle name="Normal 7 3" xfId="732" xr:uid="{00000000-0005-0000-0000-0000DD020000}"/>
    <cellStyle name="Normal 7 30" xfId="733" xr:uid="{00000000-0005-0000-0000-0000DE020000}"/>
    <cellStyle name="Normal 7 31" xfId="734" xr:uid="{00000000-0005-0000-0000-0000DF020000}"/>
    <cellStyle name="Normal 7 32" xfId="735" xr:uid="{00000000-0005-0000-0000-0000E0020000}"/>
    <cellStyle name="Normal 7 33" xfId="736" xr:uid="{00000000-0005-0000-0000-0000E1020000}"/>
    <cellStyle name="Normal 7 34" xfId="737" xr:uid="{00000000-0005-0000-0000-0000E2020000}"/>
    <cellStyle name="Normal 7 35" xfId="738" xr:uid="{00000000-0005-0000-0000-0000E3020000}"/>
    <cellStyle name="Normal 7 36" xfId="739" xr:uid="{00000000-0005-0000-0000-0000E4020000}"/>
    <cellStyle name="Normal 7 37" xfId="740" xr:uid="{00000000-0005-0000-0000-0000E5020000}"/>
    <cellStyle name="Normal 7 38" xfId="741" xr:uid="{00000000-0005-0000-0000-0000E6020000}"/>
    <cellStyle name="Normal 7 39" xfId="742" xr:uid="{00000000-0005-0000-0000-0000E7020000}"/>
    <cellStyle name="Normal 7 4" xfId="743" xr:uid="{00000000-0005-0000-0000-0000E8020000}"/>
    <cellStyle name="Normal 7 40" xfId="744" xr:uid="{00000000-0005-0000-0000-0000E9020000}"/>
    <cellStyle name="Normal 7 41" xfId="745" xr:uid="{00000000-0005-0000-0000-0000EA020000}"/>
    <cellStyle name="Normal 7 42" xfId="746" xr:uid="{00000000-0005-0000-0000-0000EB020000}"/>
    <cellStyle name="Normal 7 43" xfId="747" xr:uid="{00000000-0005-0000-0000-0000EC020000}"/>
    <cellStyle name="Normal 7 44" xfId="748" xr:uid="{00000000-0005-0000-0000-0000ED020000}"/>
    <cellStyle name="Normal 7 45" xfId="749" xr:uid="{00000000-0005-0000-0000-0000EE020000}"/>
    <cellStyle name="Normal 7 46" xfId="750" xr:uid="{00000000-0005-0000-0000-0000EF020000}"/>
    <cellStyle name="Normal 7 47" xfId="751" xr:uid="{00000000-0005-0000-0000-0000F0020000}"/>
    <cellStyle name="Normal 7 5" xfId="752" xr:uid="{00000000-0005-0000-0000-0000F1020000}"/>
    <cellStyle name="Normal 7 6" xfId="753" xr:uid="{00000000-0005-0000-0000-0000F2020000}"/>
    <cellStyle name="Normal 7 7" xfId="754" xr:uid="{00000000-0005-0000-0000-0000F3020000}"/>
    <cellStyle name="Normal 7 8" xfId="755" xr:uid="{00000000-0005-0000-0000-0000F4020000}"/>
    <cellStyle name="Normal 7 9" xfId="756" xr:uid="{00000000-0005-0000-0000-0000F5020000}"/>
    <cellStyle name="Note" xfId="757" xr:uid="{00000000-0005-0000-0000-0000F6020000}"/>
    <cellStyle name="Output" xfId="758" xr:uid="{00000000-0005-0000-0000-0000F7020000}"/>
    <cellStyle name="Porcentaje" xfId="759" builtinId="5"/>
    <cellStyle name="Porcentual 58" xfId="760" xr:uid="{00000000-0005-0000-0000-0000F9020000}"/>
    <cellStyle name="Porcentual 6" xfId="761" xr:uid="{00000000-0005-0000-0000-0000FA020000}"/>
    <cellStyle name="Porcentual 6 2" xfId="762" xr:uid="{00000000-0005-0000-0000-0000FB020000}"/>
    <cellStyle name="Porcentual 7" xfId="763" xr:uid="{00000000-0005-0000-0000-0000FC020000}"/>
    <cellStyle name="Porcentual 7 2" xfId="764" xr:uid="{00000000-0005-0000-0000-0000FD020000}"/>
    <cellStyle name="TableStyleLight1" xfId="765" xr:uid="{00000000-0005-0000-0000-0000FE020000}"/>
    <cellStyle name="Title" xfId="766" xr:uid="{00000000-0005-0000-0000-0000FF020000}"/>
    <cellStyle name="Warning Text" xfId="767" xr:uid="{00000000-0005-0000-0000-000000030000}"/>
  </cellStyles>
  <dxfs count="15">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5330739299606E-2"/>
          <c:y val="2.6748971193415641E-2"/>
          <c:w val="0.78988326848249024"/>
          <c:h val="0.44855967078189302"/>
        </c:manualLayout>
      </c:layout>
      <c:barChart>
        <c:barDir val="col"/>
        <c:grouping val="clustered"/>
        <c:varyColors val="0"/>
        <c:ser>
          <c:idx val="1"/>
          <c:order val="0"/>
          <c:tx>
            <c:strRef>
              <c:f>'Criterio de calificacion'!$B$2</c:f>
              <c:strCache>
                <c:ptCount val="1"/>
                <c:pt idx="0">
                  <c:v>PROCESO</c:v>
                </c:pt>
              </c:strCache>
            </c:strRef>
          </c:tx>
          <c:invertIfNegative val="0"/>
          <c:cat>
            <c:strRef>
              <c:f>'Criterio de calificacion'!$B$3:$B$19</c:f>
              <c:strCache>
                <c:ptCount val="17"/>
                <c:pt idx="0">
                  <c:v>PLANEACIÓN ESTRATÉGICA</c:v>
                </c:pt>
                <c:pt idx="1">
                  <c:v>GESTIÓN DE LA INFORMACIÓN Y LA COMUNICACIÓN INSTITUCIONAL</c:v>
                </c:pt>
                <c:pt idx="2">
                  <c:v>INVESTIGACIÓN
EDUCATIVA</c:v>
                </c:pt>
                <c:pt idx="3">
                  <c:v>INNOVACIÓN PEDAGÓGICA</c:v>
                </c:pt>
                <c:pt idx="4">
                  <c:v>SISTEMATIZACIÓN DE EXPERIENCIAS DE LAS Y LOS DOCENTES DEL DISTRITO</c:v>
                </c:pt>
                <c:pt idx="5">
                  <c:v>EVALUACIÓN DE POLÍTICAS PÚBLICAS EDUCATIVAS DISTRITALES</c:v>
                </c:pt>
                <c:pt idx="6">
                  <c:v>GESTIÓN DOCUMENTAL</c:v>
                </c:pt>
                <c:pt idx="7">
                  <c:v>GESTIÓN CONTRACTUAL</c:v>
                </c:pt>
                <c:pt idx="8">
                  <c:v>GESTIÓN JURÍDICA</c:v>
                </c:pt>
                <c:pt idx="9">
                  <c:v>ATENCIÓN AL USUARIO</c:v>
                </c:pt>
                <c:pt idx="10">
                  <c:v>GESTIÓN DE RECURSOS FÍSICOS</c:v>
                </c:pt>
                <c:pt idx="11">
                  <c:v>GESTIÓN TECNOLÓGICA</c:v>
                </c:pt>
                <c:pt idx="12">
                  <c:v>GESTIÓN DEL TALENTO HUMANO</c:v>
                </c:pt>
                <c:pt idx="13">
                  <c:v>GESTIÓN FINANCIERA</c:v>
                </c:pt>
                <c:pt idx="14">
                  <c:v>CONTROL INTERNO DISCIPLINARIO</c:v>
                </c:pt>
                <c:pt idx="15">
                  <c:v>SEGUIMIENTO Y CONTROL</c:v>
                </c:pt>
                <c:pt idx="16">
                  <c:v>EVALUACIÓN DE IMPACTOS</c:v>
                </c:pt>
              </c:strCache>
            </c:strRef>
          </c:cat>
          <c:val>
            <c:numRef>
              <c:f>'Criterio de calificacion'!$B$3:$B$19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33E4-4355-A38C-D6470A75D18D}"/>
            </c:ext>
          </c:extLst>
        </c:ser>
        <c:ser>
          <c:idx val="0"/>
          <c:order val="1"/>
          <c:tx>
            <c:strRef>
              <c:f>'Criterio de calificacion'!$G$2</c:f>
              <c:strCache>
                <c:ptCount val="1"/>
                <c:pt idx="0">
                  <c:v>Calificación por proceso</c:v>
                </c:pt>
              </c:strCache>
            </c:strRef>
          </c:tx>
          <c:invertIfNegative val="0"/>
          <c:val>
            <c:numRef>
              <c:f>'Criterio de calificacion'!$G$3:$G$19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33E4-4355-A38C-D6470A75D18D}"/>
            </c:ext>
          </c:extLst>
        </c:ser>
        <c:dLbls>
          <c:showLegendKey val="0"/>
          <c:showVal val="0"/>
          <c:showCatName val="0"/>
          <c:showSerName val="0"/>
          <c:showPercent val="0"/>
          <c:showBubbleSize val="0"/>
        </c:dLbls>
        <c:gapWidth val="150"/>
        <c:axId val="161997184"/>
        <c:axId val="161998720"/>
      </c:barChart>
      <c:catAx>
        <c:axId val="16199718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161998720"/>
        <c:crosses val="autoZero"/>
        <c:auto val="1"/>
        <c:lblAlgn val="ctr"/>
        <c:lblOffset val="100"/>
        <c:noMultiLvlLbl val="0"/>
      </c:catAx>
      <c:valAx>
        <c:axId val="16199872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1997184"/>
        <c:crosses val="autoZero"/>
        <c:crossBetween val="between"/>
      </c:valAx>
    </c:plotArea>
    <c:legend>
      <c:legendPos val="r"/>
      <c:legendEntry>
        <c:idx val="0"/>
        <c:delete val="1"/>
      </c:legendEntry>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84E-2"/>
          <c:y val="6.4814814814814978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C5D1-4B53-8B7F-7A70F4FE9C4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C5D1-4B53-8B7F-7A70F4FE9C4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C5D1-4B53-8B7F-7A70F4FE9C44}"/>
              </c:ext>
            </c:extLst>
          </c:dPt>
          <c:dPt>
            <c:idx val="3"/>
            <c:bubble3D val="0"/>
            <c:spPr>
              <a:noFill/>
            </c:spPr>
            <c:extLst>
              <c:ext xmlns:c16="http://schemas.microsoft.com/office/drawing/2014/chart" uri="{C3380CC4-5D6E-409C-BE32-E72D297353CC}">
                <c16:uniqueId val="{00000003-C5D1-4B53-8B7F-7A70F4FE9C44}"/>
              </c:ext>
            </c:extLst>
          </c:dPt>
          <c:dPt>
            <c:idx val="4"/>
            <c:bubble3D val="0"/>
            <c:spPr>
              <a:noFill/>
            </c:spPr>
            <c:extLst>
              <c:ext xmlns:c16="http://schemas.microsoft.com/office/drawing/2014/chart" uri="{C3380CC4-5D6E-409C-BE32-E72D297353CC}">
                <c16:uniqueId val="{00000004-C5D1-4B53-8B7F-7A70F4FE9C44}"/>
              </c:ext>
            </c:extLst>
          </c:dPt>
          <c:dPt>
            <c:idx val="5"/>
            <c:bubble3D val="0"/>
            <c:spPr>
              <a:noFill/>
            </c:spPr>
            <c:extLst>
              <c:ext xmlns:c16="http://schemas.microsoft.com/office/drawing/2014/chart" uri="{C3380CC4-5D6E-409C-BE32-E72D297353CC}">
                <c16:uniqueId val="{00000005-C5D1-4B53-8B7F-7A70F4FE9C44}"/>
              </c:ext>
            </c:extLst>
          </c:dPt>
          <c:dPt>
            <c:idx val="6"/>
            <c:bubble3D val="0"/>
            <c:spPr>
              <a:noFill/>
            </c:spPr>
            <c:extLst>
              <c:ext xmlns:c16="http://schemas.microsoft.com/office/drawing/2014/chart" uri="{C3380CC4-5D6E-409C-BE32-E72D297353CC}">
                <c16:uniqueId val="{00000006-C5D1-4B53-8B7F-7A70F4FE9C44}"/>
              </c:ext>
            </c:extLst>
          </c:dPt>
          <c:dPt>
            <c:idx val="7"/>
            <c:bubble3D val="0"/>
            <c:spPr>
              <a:noFill/>
            </c:spPr>
            <c:extLst>
              <c:ext xmlns:c16="http://schemas.microsoft.com/office/drawing/2014/chart" uri="{C3380CC4-5D6E-409C-BE32-E72D297353CC}">
                <c16:uniqueId val="{00000007-C5D1-4B53-8B7F-7A70F4FE9C44}"/>
              </c:ext>
            </c:extLst>
          </c:dPt>
          <c:dPt>
            <c:idx val="8"/>
            <c:bubble3D val="0"/>
            <c:spPr>
              <a:noFill/>
            </c:spPr>
            <c:extLst>
              <c:ext xmlns:c16="http://schemas.microsoft.com/office/drawing/2014/chart" uri="{C3380CC4-5D6E-409C-BE32-E72D297353CC}">
                <c16:uniqueId val="{00000008-C5D1-4B53-8B7F-7A70F4FE9C4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C5D1-4B53-8B7F-7A70F4FE9C4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C5D1-4B53-8B7F-7A70F4FE9C4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C5D1-4B53-8B7F-7A70F4FE9C4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C5D1-4B53-8B7F-7A70F4FE9C4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C5D1-4B53-8B7F-7A70F4FE9C44}"/>
            </c:ext>
          </c:extLst>
        </c:ser>
        <c:dLbls>
          <c:showLegendKey val="0"/>
          <c:showVal val="0"/>
          <c:showCatName val="0"/>
          <c:showSerName val="0"/>
          <c:showPercent val="0"/>
          <c:showBubbleSize val="0"/>
        </c:dLbls>
        <c:axId val="181684864"/>
        <c:axId val="181690752"/>
      </c:scatterChart>
      <c:valAx>
        <c:axId val="181684864"/>
        <c:scaling>
          <c:orientation val="minMax"/>
          <c:max val="1"/>
          <c:min val="-1"/>
        </c:scaling>
        <c:delete val="1"/>
        <c:axPos val="b"/>
        <c:numFmt formatCode="General" sourceLinked="1"/>
        <c:majorTickMark val="out"/>
        <c:minorTickMark val="none"/>
        <c:tickLblPos val="none"/>
        <c:crossAx val="181690752"/>
        <c:crossesAt val="0"/>
        <c:crossBetween val="midCat"/>
      </c:valAx>
      <c:valAx>
        <c:axId val="181690752"/>
        <c:scaling>
          <c:orientation val="minMax"/>
          <c:max val="1"/>
          <c:min val="-1"/>
        </c:scaling>
        <c:delete val="1"/>
        <c:axPos val="l"/>
        <c:numFmt formatCode="General" sourceLinked="1"/>
        <c:majorTickMark val="out"/>
        <c:minorTickMark val="none"/>
        <c:tickLblPos val="none"/>
        <c:crossAx val="181684864"/>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947495225597561E-2"/>
          <c:y val="0.18181877965455218"/>
          <c:w val="0.64473787767571478"/>
          <c:h val="0.65993482985726359"/>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B164-4D43-80BA-5D91C9CDEF6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B164-4D43-80BA-5D91C9CDEF6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B164-4D43-80BA-5D91C9CDEF64}"/>
              </c:ext>
            </c:extLst>
          </c:dPt>
          <c:dPt>
            <c:idx val="3"/>
            <c:bubble3D val="0"/>
            <c:spPr>
              <a:noFill/>
            </c:spPr>
            <c:extLst>
              <c:ext xmlns:c16="http://schemas.microsoft.com/office/drawing/2014/chart" uri="{C3380CC4-5D6E-409C-BE32-E72D297353CC}">
                <c16:uniqueId val="{00000003-B164-4D43-80BA-5D91C9CDEF64}"/>
              </c:ext>
            </c:extLst>
          </c:dPt>
          <c:dPt>
            <c:idx val="4"/>
            <c:bubble3D val="0"/>
            <c:spPr>
              <a:noFill/>
            </c:spPr>
            <c:extLst>
              <c:ext xmlns:c16="http://schemas.microsoft.com/office/drawing/2014/chart" uri="{C3380CC4-5D6E-409C-BE32-E72D297353CC}">
                <c16:uniqueId val="{00000004-B164-4D43-80BA-5D91C9CDEF64}"/>
              </c:ext>
            </c:extLst>
          </c:dPt>
          <c:dPt>
            <c:idx val="5"/>
            <c:bubble3D val="0"/>
            <c:spPr>
              <a:noFill/>
            </c:spPr>
            <c:extLst>
              <c:ext xmlns:c16="http://schemas.microsoft.com/office/drawing/2014/chart" uri="{C3380CC4-5D6E-409C-BE32-E72D297353CC}">
                <c16:uniqueId val="{00000005-B164-4D43-80BA-5D91C9CDEF64}"/>
              </c:ext>
            </c:extLst>
          </c:dPt>
          <c:dPt>
            <c:idx val="6"/>
            <c:bubble3D val="0"/>
            <c:spPr>
              <a:noFill/>
            </c:spPr>
            <c:extLst>
              <c:ext xmlns:c16="http://schemas.microsoft.com/office/drawing/2014/chart" uri="{C3380CC4-5D6E-409C-BE32-E72D297353CC}">
                <c16:uniqueId val="{00000006-B164-4D43-80BA-5D91C9CDEF64}"/>
              </c:ext>
            </c:extLst>
          </c:dPt>
          <c:dPt>
            <c:idx val="7"/>
            <c:bubble3D val="0"/>
            <c:spPr>
              <a:noFill/>
            </c:spPr>
            <c:extLst>
              <c:ext xmlns:c16="http://schemas.microsoft.com/office/drawing/2014/chart" uri="{C3380CC4-5D6E-409C-BE32-E72D297353CC}">
                <c16:uniqueId val="{00000007-B164-4D43-80BA-5D91C9CDEF64}"/>
              </c:ext>
            </c:extLst>
          </c:dPt>
          <c:dPt>
            <c:idx val="8"/>
            <c:bubble3D val="0"/>
            <c:spPr>
              <a:noFill/>
            </c:spPr>
            <c:extLst>
              <c:ext xmlns:c16="http://schemas.microsoft.com/office/drawing/2014/chart" uri="{C3380CC4-5D6E-409C-BE32-E72D297353CC}">
                <c16:uniqueId val="{00000008-B164-4D43-80BA-5D91C9CDEF6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B164-4D43-80BA-5D91C9CDEF6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B164-4D43-80BA-5D91C9CDEF6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B164-4D43-80BA-5D91C9CDEF6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B164-4D43-80BA-5D91C9CDEF6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2020'!$U$5:$V$5</c:f>
            </c:numRef>
          </c:xVal>
          <c:yVal>
            <c:numRef>
              <c:f>'INDICADORES IDEP 2020'!$W$5:$X$5</c:f>
            </c:numRef>
          </c:yVal>
          <c:smooth val="0"/>
          <c:extLst>
            <c:ext xmlns:c16="http://schemas.microsoft.com/office/drawing/2014/chart" uri="{C3380CC4-5D6E-409C-BE32-E72D297353CC}">
              <c16:uniqueId val="{0000000D-B164-4D43-80BA-5D91C9CDEF64}"/>
            </c:ext>
          </c:extLst>
        </c:ser>
        <c:dLbls>
          <c:showLegendKey val="0"/>
          <c:showVal val="0"/>
          <c:showCatName val="0"/>
          <c:showSerName val="0"/>
          <c:showPercent val="0"/>
          <c:showBubbleSize val="0"/>
        </c:dLbls>
        <c:axId val="183350400"/>
        <c:axId val="183351936"/>
      </c:scatterChart>
      <c:valAx>
        <c:axId val="183350400"/>
        <c:scaling>
          <c:orientation val="minMax"/>
          <c:max val="1"/>
          <c:min val="-1"/>
        </c:scaling>
        <c:delete val="1"/>
        <c:axPos val="b"/>
        <c:numFmt formatCode="General" sourceLinked="1"/>
        <c:majorTickMark val="out"/>
        <c:minorTickMark val="none"/>
        <c:tickLblPos val="none"/>
        <c:crossAx val="183351936"/>
        <c:crossesAt val="0"/>
        <c:crossBetween val="midCat"/>
      </c:valAx>
      <c:valAx>
        <c:axId val="183351936"/>
        <c:scaling>
          <c:orientation val="minMax"/>
          <c:max val="1"/>
          <c:min val="-1"/>
        </c:scaling>
        <c:delete val="1"/>
        <c:axPos val="l"/>
        <c:numFmt formatCode="General" sourceLinked="1"/>
        <c:majorTickMark val="out"/>
        <c:minorTickMark val="none"/>
        <c:tickLblPos val="none"/>
        <c:crossAx val="183350400"/>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98E-2"/>
          <c:y val="6.4814814814815006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F427-49A9-A4E4-A3462A2EFBA5}"/>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427-49A9-A4E4-A3462A2EFBA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F427-49A9-A4E4-A3462A2EFBA5}"/>
              </c:ext>
            </c:extLst>
          </c:dPt>
          <c:dPt>
            <c:idx val="3"/>
            <c:bubble3D val="0"/>
            <c:spPr>
              <a:noFill/>
            </c:spPr>
            <c:extLst>
              <c:ext xmlns:c16="http://schemas.microsoft.com/office/drawing/2014/chart" uri="{C3380CC4-5D6E-409C-BE32-E72D297353CC}">
                <c16:uniqueId val="{00000003-F427-49A9-A4E4-A3462A2EFBA5}"/>
              </c:ext>
            </c:extLst>
          </c:dPt>
          <c:dPt>
            <c:idx val="4"/>
            <c:bubble3D val="0"/>
            <c:spPr>
              <a:noFill/>
            </c:spPr>
            <c:extLst>
              <c:ext xmlns:c16="http://schemas.microsoft.com/office/drawing/2014/chart" uri="{C3380CC4-5D6E-409C-BE32-E72D297353CC}">
                <c16:uniqueId val="{00000004-F427-49A9-A4E4-A3462A2EFBA5}"/>
              </c:ext>
            </c:extLst>
          </c:dPt>
          <c:dPt>
            <c:idx val="5"/>
            <c:bubble3D val="0"/>
            <c:spPr>
              <a:noFill/>
            </c:spPr>
            <c:extLst>
              <c:ext xmlns:c16="http://schemas.microsoft.com/office/drawing/2014/chart" uri="{C3380CC4-5D6E-409C-BE32-E72D297353CC}">
                <c16:uniqueId val="{00000005-F427-49A9-A4E4-A3462A2EFBA5}"/>
              </c:ext>
            </c:extLst>
          </c:dPt>
          <c:dPt>
            <c:idx val="6"/>
            <c:bubble3D val="0"/>
            <c:spPr>
              <a:noFill/>
            </c:spPr>
            <c:extLst>
              <c:ext xmlns:c16="http://schemas.microsoft.com/office/drawing/2014/chart" uri="{C3380CC4-5D6E-409C-BE32-E72D297353CC}">
                <c16:uniqueId val="{00000006-F427-49A9-A4E4-A3462A2EFBA5}"/>
              </c:ext>
            </c:extLst>
          </c:dPt>
          <c:dPt>
            <c:idx val="7"/>
            <c:bubble3D val="0"/>
            <c:spPr>
              <a:noFill/>
            </c:spPr>
            <c:extLst>
              <c:ext xmlns:c16="http://schemas.microsoft.com/office/drawing/2014/chart" uri="{C3380CC4-5D6E-409C-BE32-E72D297353CC}">
                <c16:uniqueId val="{00000007-F427-49A9-A4E4-A3462A2EFBA5}"/>
              </c:ext>
            </c:extLst>
          </c:dPt>
          <c:dPt>
            <c:idx val="8"/>
            <c:bubble3D val="0"/>
            <c:spPr>
              <a:noFill/>
            </c:spPr>
            <c:extLst>
              <c:ext xmlns:c16="http://schemas.microsoft.com/office/drawing/2014/chart" uri="{C3380CC4-5D6E-409C-BE32-E72D297353CC}">
                <c16:uniqueId val="{00000008-F427-49A9-A4E4-A3462A2EFBA5}"/>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F427-49A9-A4E4-A3462A2EFBA5}"/>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F427-49A9-A4E4-A3462A2EFBA5}"/>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F427-49A9-A4E4-A3462A2EFBA5}"/>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F427-49A9-A4E4-A3462A2EFBA5}"/>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F427-49A9-A4E4-A3462A2EFBA5}"/>
            </c:ext>
          </c:extLst>
        </c:ser>
        <c:dLbls>
          <c:showLegendKey val="0"/>
          <c:showVal val="0"/>
          <c:showCatName val="0"/>
          <c:showSerName val="0"/>
          <c:showPercent val="0"/>
          <c:showBubbleSize val="0"/>
        </c:dLbls>
        <c:axId val="182696192"/>
        <c:axId val="182702080"/>
      </c:scatterChart>
      <c:valAx>
        <c:axId val="182696192"/>
        <c:scaling>
          <c:orientation val="minMax"/>
          <c:max val="1"/>
          <c:min val="-1"/>
        </c:scaling>
        <c:delete val="1"/>
        <c:axPos val="b"/>
        <c:numFmt formatCode="General" sourceLinked="1"/>
        <c:majorTickMark val="out"/>
        <c:minorTickMark val="none"/>
        <c:tickLblPos val="none"/>
        <c:crossAx val="182702080"/>
        <c:crossesAt val="0"/>
        <c:crossBetween val="midCat"/>
      </c:valAx>
      <c:valAx>
        <c:axId val="182702080"/>
        <c:scaling>
          <c:orientation val="minMax"/>
          <c:max val="1"/>
          <c:min val="-1"/>
        </c:scaling>
        <c:delete val="1"/>
        <c:axPos val="l"/>
        <c:numFmt formatCode="General" sourceLinked="1"/>
        <c:majorTickMark val="out"/>
        <c:minorTickMark val="none"/>
        <c:tickLblPos val="none"/>
        <c:crossAx val="182696192"/>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142875</xdr:rowOff>
    </xdr:from>
    <xdr:to>
      <xdr:col>11</xdr:col>
      <xdr:colOff>76200</xdr:colOff>
      <xdr:row>42</xdr:row>
      <xdr:rowOff>85725</xdr:rowOff>
    </xdr:to>
    <xdr:graphicFrame macro="">
      <xdr:nvGraphicFramePr>
        <xdr:cNvPr id="7053" name="7 Gráfico">
          <a:extLst>
            <a:ext uri="{FF2B5EF4-FFF2-40B4-BE49-F238E27FC236}">
              <a16:creationId xmlns:a16="http://schemas.microsoft.com/office/drawing/2014/main" id="{00000000-0008-0000-0200-00008D1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12</xdr:row>
      <xdr:rowOff>0</xdr:rowOff>
    </xdr:from>
    <xdr:to>
      <xdr:col>27</xdr:col>
      <xdr:colOff>0</xdr:colOff>
      <xdr:row>12</xdr:row>
      <xdr:rowOff>0</xdr:rowOff>
    </xdr:to>
    <xdr:graphicFrame macro="">
      <xdr:nvGraphicFramePr>
        <xdr:cNvPr id="475954" name="2 Gráfico">
          <a:extLst>
            <a:ext uri="{FF2B5EF4-FFF2-40B4-BE49-F238E27FC236}">
              <a16:creationId xmlns:a16="http://schemas.microsoft.com/office/drawing/2014/main" id="{00000000-0008-0000-0300-00003243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342900</xdr:colOff>
      <xdr:row>0</xdr:row>
      <xdr:rowOff>66675</xdr:rowOff>
    </xdr:from>
    <xdr:to>
      <xdr:col>1</xdr:col>
      <xdr:colOff>676275</xdr:colOff>
      <xdr:row>0</xdr:row>
      <xdr:rowOff>1076325</xdr:rowOff>
    </xdr:to>
    <xdr:pic>
      <xdr:nvPicPr>
        <xdr:cNvPr id="475955" name="3 Imagen" descr="Logo Alta Definición.jpg">
          <a:extLst>
            <a:ext uri="{FF2B5EF4-FFF2-40B4-BE49-F238E27FC236}">
              <a16:creationId xmlns:a16="http://schemas.microsoft.com/office/drawing/2014/main" id="{00000000-0008-0000-0300-000033430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66675"/>
          <a:ext cx="14287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609600</xdr:colOff>
      <xdr:row>25</xdr:row>
      <xdr:rowOff>47625</xdr:rowOff>
    </xdr:to>
    <xdr:graphicFrame macro="">
      <xdr:nvGraphicFramePr>
        <xdr:cNvPr id="505627" name="1 Gráfico">
          <a:extLst>
            <a:ext uri="{FF2B5EF4-FFF2-40B4-BE49-F238E27FC236}">
              <a16:creationId xmlns:a16="http://schemas.microsoft.com/office/drawing/2014/main" id="{00000000-0008-0000-0400-00001B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25</xdr:row>
      <xdr:rowOff>142875</xdr:rowOff>
    </xdr:from>
    <xdr:to>
      <xdr:col>4</xdr:col>
      <xdr:colOff>342900</xdr:colOff>
      <xdr:row>41</xdr:row>
      <xdr:rowOff>47625</xdr:rowOff>
    </xdr:to>
    <xdr:graphicFrame macro="">
      <xdr:nvGraphicFramePr>
        <xdr:cNvPr id="505628" name="4 Gráfico">
          <a:extLst>
            <a:ext uri="{FF2B5EF4-FFF2-40B4-BE49-F238E27FC236}">
              <a16:creationId xmlns:a16="http://schemas.microsoft.com/office/drawing/2014/main" id="{00000000-0008-0000-0400-00001C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Documents/SIG/INDICADORES/SISTEMA_INDICADORES_FINAL/SISTEMA%20INDICADORES%20IDEP.xls" TargetMode="External"/><Relationship Id="rId1" Type="http://schemas.openxmlformats.org/officeDocument/2006/relationships/hyperlink" Target="../../../../../../../Documents/SIG/INDICADORES/SISTEMA_INDICADORES_FINAL/SISTEMA%20INDICADORES%20IDEP.xl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48"/>
  <sheetViews>
    <sheetView topLeftCell="A40" zoomScaleNormal="100" workbookViewId="0">
      <selection activeCell="E2" sqref="E2"/>
    </sheetView>
  </sheetViews>
  <sheetFormatPr baseColWidth="10" defaultRowHeight="39" customHeight="1" x14ac:dyDescent="0.3"/>
  <cols>
    <col min="1" max="1" width="29.7109375" style="1" customWidth="1"/>
    <col min="2" max="2" width="37.140625" style="1" customWidth="1"/>
    <col min="3" max="4" width="19.140625" style="1" customWidth="1"/>
    <col min="5" max="5" width="15.5703125" style="1" customWidth="1"/>
    <col min="6" max="6" width="14.5703125" style="1" customWidth="1"/>
    <col min="7" max="7" width="11.85546875" style="1" bestFit="1" customWidth="1"/>
    <col min="8" max="8" width="8.7109375" style="1" customWidth="1"/>
    <col min="9" max="10" width="11.42578125" style="1"/>
    <col min="11" max="11" width="34" style="1" bestFit="1" customWidth="1"/>
    <col min="12" max="12" width="0" style="1" hidden="1" customWidth="1"/>
    <col min="13" max="16384" width="11.42578125" style="1"/>
  </cols>
  <sheetData>
    <row r="1" spans="2:6" s="8" customFormat="1" ht="39" customHeight="1" x14ac:dyDescent="0.15">
      <c r="B1" s="17" t="s">
        <v>23</v>
      </c>
      <c r="C1" s="17" t="s">
        <v>5</v>
      </c>
      <c r="D1" s="17"/>
      <c r="E1" s="18" t="s">
        <v>43</v>
      </c>
      <c r="F1" s="17" t="s">
        <v>12</v>
      </c>
    </row>
    <row r="2" spans="2:6" s="8" customFormat="1" ht="39" customHeight="1" x14ac:dyDescent="0.15">
      <c r="B2" s="16" t="s">
        <v>6</v>
      </c>
      <c r="C2" s="17" t="s">
        <v>7</v>
      </c>
      <c r="D2" s="17"/>
      <c r="E2" s="18" t="s">
        <v>44</v>
      </c>
      <c r="F2" s="17" t="s">
        <v>37</v>
      </c>
    </row>
    <row r="3" spans="2:6" s="8" customFormat="1" ht="39" customHeight="1" x14ac:dyDescent="0.15">
      <c r="B3" s="16" t="s">
        <v>8</v>
      </c>
      <c r="C3" s="17" t="s">
        <v>9</v>
      </c>
      <c r="D3" s="17"/>
      <c r="E3" s="18" t="s">
        <v>31</v>
      </c>
      <c r="F3" s="17" t="s">
        <v>38</v>
      </c>
    </row>
    <row r="4" spans="2:6" s="8" customFormat="1" ht="39" customHeight="1" x14ac:dyDescent="0.15">
      <c r="B4" s="16" t="s">
        <v>24</v>
      </c>
      <c r="C4" s="17" t="s">
        <v>10</v>
      </c>
      <c r="D4" s="17"/>
      <c r="E4" s="18" t="s">
        <v>32</v>
      </c>
      <c r="F4" s="17" t="s">
        <v>39</v>
      </c>
    </row>
    <row r="5" spans="2:6" s="8" customFormat="1" ht="39" customHeight="1" x14ac:dyDescent="0.15">
      <c r="B5" s="16" t="s">
        <v>25</v>
      </c>
      <c r="C5" s="17" t="s">
        <v>11</v>
      </c>
      <c r="D5" s="17"/>
      <c r="E5" s="18" t="s">
        <v>45</v>
      </c>
      <c r="F5" s="17" t="s">
        <v>13</v>
      </c>
    </row>
    <row r="6" spans="2:6" s="8" customFormat="1" ht="39" customHeight="1" x14ac:dyDescent="0.15">
      <c r="B6" s="16" t="s">
        <v>26</v>
      </c>
      <c r="C6" s="17" t="s">
        <v>3</v>
      </c>
      <c r="D6" s="17"/>
      <c r="E6" s="18" t="s">
        <v>33</v>
      </c>
      <c r="F6" s="17" t="s">
        <v>14</v>
      </c>
    </row>
    <row r="7" spans="2:6" s="8" customFormat="1" ht="39" customHeight="1" x14ac:dyDescent="0.15">
      <c r="B7" s="16" t="s">
        <v>27</v>
      </c>
      <c r="C7" s="17" t="s">
        <v>53</v>
      </c>
      <c r="D7" s="17"/>
      <c r="E7" s="18" t="s">
        <v>46</v>
      </c>
      <c r="F7" s="17" t="s">
        <v>15</v>
      </c>
    </row>
    <row r="8" spans="2:6" s="8" customFormat="1" ht="39" customHeight="1" x14ac:dyDescent="0.15">
      <c r="B8" s="16" t="s">
        <v>54</v>
      </c>
      <c r="C8" s="17" t="s">
        <v>55</v>
      </c>
      <c r="D8" s="17"/>
      <c r="E8" s="18" t="s">
        <v>34</v>
      </c>
      <c r="F8" s="17" t="s">
        <v>16</v>
      </c>
    </row>
    <row r="9" spans="2:6" s="8" customFormat="1" ht="39" customHeight="1" x14ac:dyDescent="0.15">
      <c r="B9" s="16" t="s">
        <v>28</v>
      </c>
      <c r="C9" s="17" t="s">
        <v>56</v>
      </c>
      <c r="D9" s="17"/>
      <c r="E9" s="18" t="s">
        <v>35</v>
      </c>
      <c r="F9" s="17" t="s">
        <v>40</v>
      </c>
    </row>
    <row r="10" spans="2:6" s="8" customFormat="1" ht="39" customHeight="1" x14ac:dyDescent="0.15">
      <c r="B10" s="16" t="s">
        <v>29</v>
      </c>
      <c r="C10" s="17" t="s">
        <v>57</v>
      </c>
      <c r="D10" s="17"/>
      <c r="E10" s="18" t="s">
        <v>47</v>
      </c>
      <c r="F10" s="17" t="s">
        <v>17</v>
      </c>
    </row>
    <row r="11" spans="2:6" s="8" customFormat="1" ht="39" customHeight="1" x14ac:dyDescent="0.15">
      <c r="B11" s="16" t="s">
        <v>58</v>
      </c>
      <c r="C11" s="17" t="s">
        <v>59</v>
      </c>
      <c r="D11" s="17"/>
      <c r="E11" s="18" t="s">
        <v>36</v>
      </c>
      <c r="F11" s="17" t="s">
        <v>18</v>
      </c>
    </row>
    <row r="12" spans="2:6" s="8" customFormat="1" ht="39" customHeight="1" x14ac:dyDescent="0.15">
      <c r="B12" s="16" t="s">
        <v>30</v>
      </c>
      <c r="C12" s="17" t="s">
        <v>60</v>
      </c>
      <c r="D12" s="17"/>
      <c r="E12" s="18" t="s">
        <v>4</v>
      </c>
      <c r="F12" s="17" t="s">
        <v>41</v>
      </c>
    </row>
    <row r="13" spans="2:6" s="8" customFormat="1" ht="39" customHeight="1" x14ac:dyDescent="0.15">
      <c r="B13" s="16" t="s">
        <v>61</v>
      </c>
      <c r="C13" s="17" t="s">
        <v>62</v>
      </c>
      <c r="D13" s="17"/>
      <c r="E13" s="16"/>
      <c r="F13" s="17" t="s">
        <v>19</v>
      </c>
    </row>
    <row r="14" spans="2:6" s="8" customFormat="1" ht="39" customHeight="1" x14ac:dyDescent="0.15">
      <c r="B14" s="16" t="s">
        <v>63</v>
      </c>
      <c r="C14" s="17" t="s">
        <v>64</v>
      </c>
      <c r="D14" s="17"/>
      <c r="E14" s="16"/>
      <c r="F14" s="17" t="s">
        <v>20</v>
      </c>
    </row>
    <row r="15" spans="2:6" s="8" customFormat="1" ht="39" customHeight="1" x14ac:dyDescent="0.15">
      <c r="B15" s="16" t="s">
        <v>65</v>
      </c>
      <c r="C15" s="17" t="s">
        <v>0</v>
      </c>
      <c r="D15" s="17"/>
      <c r="E15" s="16"/>
      <c r="F15" s="17" t="s">
        <v>21</v>
      </c>
    </row>
    <row r="16" spans="2:6" s="8" customFormat="1" ht="39" customHeight="1" x14ac:dyDescent="0.15">
      <c r="B16" s="16"/>
      <c r="C16" s="17" t="s">
        <v>1</v>
      </c>
      <c r="D16" s="17"/>
      <c r="E16" s="16"/>
      <c r="F16" s="17" t="s">
        <v>42</v>
      </c>
    </row>
    <row r="17" spans="1:14" s="8" customFormat="1" ht="39" customHeight="1" x14ac:dyDescent="0.15">
      <c r="B17" s="16"/>
      <c r="C17" s="16"/>
      <c r="D17" s="16"/>
      <c r="E17" s="16"/>
      <c r="F17" s="17" t="s">
        <v>22</v>
      </c>
    </row>
    <row r="22" spans="1:14" ht="39" customHeight="1" x14ac:dyDescent="0.3">
      <c r="A22" s="2"/>
      <c r="B22" s="2"/>
      <c r="C22" s="2"/>
      <c r="D22" s="2"/>
      <c r="E22" s="2"/>
      <c r="F22" s="2"/>
      <c r="G22" s="2"/>
      <c r="H22" s="2"/>
      <c r="I22" s="2"/>
      <c r="J22" s="2"/>
      <c r="K22" s="2"/>
      <c r="L22" s="2"/>
    </row>
    <row r="23" spans="1:14" ht="39" customHeight="1" x14ac:dyDescent="0.3">
      <c r="A23" s="2"/>
      <c r="B23" s="2"/>
      <c r="C23" s="2"/>
      <c r="D23" s="2"/>
      <c r="E23" s="2"/>
      <c r="F23" s="2"/>
      <c r="G23" s="2"/>
      <c r="H23" s="2"/>
      <c r="I23" s="2"/>
      <c r="J23" s="2"/>
      <c r="K23" s="2"/>
      <c r="L23" s="2"/>
    </row>
    <row r="24" spans="1:14" s="3" customFormat="1" ht="39" customHeight="1" x14ac:dyDescent="0.3">
      <c r="A24" s="27"/>
      <c r="B24" s="28"/>
      <c r="C24" s="28"/>
      <c r="D24" s="28"/>
      <c r="E24" s="29"/>
      <c r="F24" s="27"/>
      <c r="L24" s="4"/>
      <c r="N24" s="4"/>
    </row>
    <row r="25" spans="1:14" s="3" customFormat="1" ht="39" customHeight="1" x14ac:dyDescent="0.3">
      <c r="A25" s="201"/>
      <c r="B25" s="201"/>
      <c r="C25" s="201"/>
      <c r="D25" s="201"/>
      <c r="E25" s="201"/>
      <c r="F25" s="201"/>
      <c r="L25" s="4"/>
      <c r="N25" s="4"/>
    </row>
    <row r="26" spans="1:14" s="3" customFormat="1" ht="39" customHeight="1" x14ac:dyDescent="0.3">
      <c r="A26" s="201"/>
      <c r="B26" s="201"/>
      <c r="C26" s="201"/>
      <c r="D26" s="201"/>
      <c r="E26" s="201"/>
      <c r="F26" s="201"/>
      <c r="L26" s="4"/>
      <c r="N26" s="4"/>
    </row>
    <row r="27" spans="1:14" s="3" customFormat="1" ht="39" customHeight="1" x14ac:dyDescent="0.3">
      <c r="A27" s="10"/>
      <c r="B27" s="11"/>
      <c r="C27" s="10"/>
      <c r="D27" s="10"/>
      <c r="E27" s="12"/>
      <c r="F27" s="10"/>
      <c r="L27" s="4"/>
      <c r="N27" s="4"/>
    </row>
    <row r="28" spans="1:14" s="3" customFormat="1" ht="39" customHeight="1" x14ac:dyDescent="0.3">
      <c r="A28" s="202" t="s">
        <v>91</v>
      </c>
      <c r="B28" s="202"/>
      <c r="C28" s="202"/>
      <c r="D28" s="202"/>
      <c r="E28" s="202"/>
      <c r="F28" s="202"/>
      <c r="L28" s="4"/>
      <c r="N28" s="4"/>
    </row>
    <row r="29" spans="1:14" s="3" customFormat="1" ht="39" customHeight="1" x14ac:dyDescent="0.3">
      <c r="A29" s="9"/>
      <c r="B29" s="9"/>
      <c r="C29" s="9"/>
      <c r="D29" s="9"/>
      <c r="E29" s="9"/>
      <c r="F29" s="9"/>
      <c r="L29" s="4"/>
      <c r="N29" s="4"/>
    </row>
    <row r="30" spans="1:14" ht="39" customHeight="1" thickBot="1" x14ac:dyDescent="0.35">
      <c r="B30" s="2"/>
      <c r="C30" s="2"/>
      <c r="D30" s="2"/>
      <c r="E30" s="2"/>
      <c r="F30" s="2"/>
      <c r="G30" s="2"/>
      <c r="H30" s="2"/>
      <c r="I30" s="2"/>
    </row>
    <row r="31" spans="1:14" s="7" customFormat="1" ht="39" customHeight="1" thickBot="1" x14ac:dyDescent="0.35">
      <c r="A31" s="34" t="s">
        <v>92</v>
      </c>
      <c r="B31" s="35" t="s">
        <v>2</v>
      </c>
      <c r="C31" s="30" t="s">
        <v>51</v>
      </c>
      <c r="D31" s="30" t="s">
        <v>66</v>
      </c>
      <c r="E31" s="36" t="s">
        <v>49</v>
      </c>
      <c r="F31" s="35" t="s">
        <v>50</v>
      </c>
      <c r="G31" s="2"/>
      <c r="H31" s="21"/>
      <c r="I31" s="2"/>
      <c r="J31" s="2"/>
      <c r="K31" s="2"/>
      <c r="L31" s="2"/>
    </row>
    <row r="32" spans="1:14" ht="39" customHeight="1" thickBot="1" x14ac:dyDescent="0.35">
      <c r="A32" s="203" t="s">
        <v>87</v>
      </c>
      <c r="B32" s="39" t="s">
        <v>70</v>
      </c>
      <c r="C32" s="25" t="e">
        <f>COUNTIF(#REF!,B32)</f>
        <v>#REF!</v>
      </c>
      <c r="D32" s="25" t="e">
        <f>SUMIF(#REF!,'Semaforo proceso'!B32,#REF!)</f>
        <v>#REF!</v>
      </c>
      <c r="E32" s="32" t="e">
        <f>SUMIF(#REF!,B32,#REF!)</f>
        <v>#REF!</v>
      </c>
      <c r="F32" s="24" t="e">
        <f>IF(D32=0,0,E32/D32)</f>
        <v>#REF!</v>
      </c>
      <c r="G32" s="2"/>
      <c r="H32" s="2"/>
      <c r="I32" s="2"/>
      <c r="J32" s="21"/>
      <c r="K32" s="2"/>
      <c r="L32" s="2"/>
    </row>
    <row r="33" spans="1:12" ht="39" customHeight="1" thickBot="1" x14ac:dyDescent="0.35">
      <c r="A33" s="204"/>
      <c r="B33" s="39" t="s">
        <v>71</v>
      </c>
      <c r="C33" s="25" t="e">
        <f>COUNTIF(#REF!,B33)</f>
        <v>#REF!</v>
      </c>
      <c r="D33" s="14" t="e">
        <f>SUMIF(#REF!,'Semaforo proceso'!B33,#REF!)</f>
        <v>#REF!</v>
      </c>
      <c r="E33" s="33" t="e">
        <f>SUMIF(#REF!,B33,#REF!)</f>
        <v>#REF!</v>
      </c>
      <c r="F33" s="24" t="e">
        <f t="shared" ref="F33:F46" si="0">IF(D33=0,0,E33/D33)</f>
        <v>#REF!</v>
      </c>
      <c r="G33" s="22"/>
      <c r="H33" s="2"/>
      <c r="I33" s="21"/>
      <c r="J33" s="2"/>
      <c r="K33" s="2"/>
      <c r="L33" s="2"/>
    </row>
    <row r="34" spans="1:12" ht="39" customHeight="1" thickBot="1" x14ac:dyDescent="0.35">
      <c r="A34" s="200" t="s">
        <v>88</v>
      </c>
      <c r="B34" s="39" t="s">
        <v>72</v>
      </c>
      <c r="C34" s="25" t="e">
        <f>COUNTIF(#REF!,B34)</f>
        <v>#REF!</v>
      </c>
      <c r="D34" s="25" t="e">
        <f>SUMIF(#REF!,'Semaforo proceso'!B34,#REF!)</f>
        <v>#REF!</v>
      </c>
      <c r="E34" s="32" t="e">
        <f>SUMIF(#REF!,B34,#REF!)</f>
        <v>#REF!</v>
      </c>
      <c r="F34" s="15" t="e">
        <f t="shared" si="0"/>
        <v>#REF!</v>
      </c>
      <c r="G34" s="20"/>
      <c r="H34" s="2"/>
      <c r="I34" s="2"/>
      <c r="J34" s="2"/>
      <c r="K34" s="2"/>
      <c r="L34" s="2"/>
    </row>
    <row r="35" spans="1:12" ht="39" customHeight="1" thickBot="1" x14ac:dyDescent="0.35">
      <c r="A35" s="200"/>
      <c r="B35" s="39" t="s">
        <v>73</v>
      </c>
      <c r="C35" s="25" t="e">
        <f>COUNTIF(#REF!,B35)</f>
        <v>#REF!</v>
      </c>
      <c r="D35" s="13" t="e">
        <f>SUMIF(#REF!,'Semaforo proceso'!B35,#REF!)</f>
        <v>#REF!</v>
      </c>
      <c r="E35" s="31" t="e">
        <f>SUMIF(#REF!,B35,#REF!)</f>
        <v>#REF!</v>
      </c>
      <c r="F35" s="23" t="e">
        <f t="shared" si="0"/>
        <v>#REF!</v>
      </c>
      <c r="G35" s="20"/>
      <c r="H35" s="2"/>
      <c r="I35" s="2"/>
      <c r="J35" s="2"/>
      <c r="K35" s="2"/>
      <c r="L35" s="2"/>
    </row>
    <row r="36" spans="1:12" ht="39" customHeight="1" thickBot="1" x14ac:dyDescent="0.35">
      <c r="A36" s="200"/>
      <c r="B36" s="39" t="s">
        <v>74</v>
      </c>
      <c r="C36" s="25" t="e">
        <f>COUNTIF(#REF!,B36)</f>
        <v>#REF!</v>
      </c>
      <c r="D36" s="13" t="e">
        <f>SUMIF(#REF!,'Semaforo proceso'!B36,#REF!)</f>
        <v>#REF!</v>
      </c>
      <c r="E36" s="31" t="e">
        <f>SUMIF(#REF!,B36,#REF!)</f>
        <v>#REF!</v>
      </c>
      <c r="F36" s="23" t="e">
        <f t="shared" si="0"/>
        <v>#REF!</v>
      </c>
      <c r="G36" s="20"/>
      <c r="H36" s="2"/>
      <c r="I36" s="2"/>
      <c r="J36" s="2"/>
      <c r="K36" s="2"/>
      <c r="L36" s="2"/>
    </row>
    <row r="37" spans="1:12" ht="39" customHeight="1" thickBot="1" x14ac:dyDescent="0.35">
      <c r="A37" s="200"/>
      <c r="B37" s="39" t="s">
        <v>75</v>
      </c>
      <c r="C37" s="25" t="e">
        <f>COUNTIF(#REF!,B37)</f>
        <v>#REF!</v>
      </c>
      <c r="D37" s="13" t="e">
        <f>SUMIF(#REF!,'Semaforo proceso'!B37,#REF!)</f>
        <v>#REF!</v>
      </c>
      <c r="E37" s="31" t="e">
        <f>SUMIF(#REF!,B37,#REF!)</f>
        <v>#REF!</v>
      </c>
      <c r="F37" s="23" t="e">
        <f t="shared" si="0"/>
        <v>#REF!</v>
      </c>
      <c r="G37" s="20"/>
      <c r="H37" s="2"/>
      <c r="I37" s="2"/>
      <c r="J37" s="2"/>
      <c r="K37" s="2"/>
      <c r="L37" s="2"/>
    </row>
    <row r="38" spans="1:12" ht="39" customHeight="1" thickBot="1" x14ac:dyDescent="0.35">
      <c r="A38" s="200" t="s">
        <v>89</v>
      </c>
      <c r="B38" s="39" t="s">
        <v>76</v>
      </c>
      <c r="C38" s="25" t="e">
        <f>COUNTIF(#REF!,B38)</f>
        <v>#REF!</v>
      </c>
      <c r="D38" s="14" t="e">
        <f>SUMIF(#REF!,'Semaforo proceso'!B38,#REF!)</f>
        <v>#REF!</v>
      </c>
      <c r="E38" s="33" t="e">
        <f>SUMIF(#REF!,B38,#REF!)</f>
        <v>#REF!</v>
      </c>
      <c r="F38" s="24" t="e">
        <f t="shared" si="0"/>
        <v>#REF!</v>
      </c>
      <c r="G38" s="20"/>
      <c r="H38" s="2"/>
      <c r="I38" s="2"/>
      <c r="J38" s="2"/>
      <c r="K38" s="2"/>
      <c r="L38" s="2"/>
    </row>
    <row r="39" spans="1:12" ht="39" customHeight="1" thickBot="1" x14ac:dyDescent="0.35">
      <c r="A39" s="200"/>
      <c r="B39" s="39" t="s">
        <v>77</v>
      </c>
      <c r="C39" s="25" t="e">
        <f>COUNTIF(#REF!,B39)</f>
        <v>#REF!</v>
      </c>
      <c r="D39" s="25" t="e">
        <f>SUMIF(#REF!,'Semaforo proceso'!B39,#REF!)</f>
        <v>#REF!</v>
      </c>
      <c r="E39" s="32" t="e">
        <f>SUMIF(#REF!,B39,#REF!)</f>
        <v>#REF!</v>
      </c>
      <c r="F39" s="15" t="e">
        <f t="shared" si="0"/>
        <v>#REF!</v>
      </c>
      <c r="G39" s="20"/>
      <c r="H39" s="2"/>
      <c r="I39" s="2"/>
      <c r="J39" s="2"/>
      <c r="K39" s="2"/>
      <c r="L39" s="2"/>
    </row>
    <row r="40" spans="1:12" ht="39" customHeight="1" thickBot="1" x14ac:dyDescent="0.35">
      <c r="A40" s="200"/>
      <c r="B40" s="39" t="s">
        <v>78</v>
      </c>
      <c r="C40" s="25" t="e">
        <f>COUNTIF(#REF!,B40)</f>
        <v>#REF!</v>
      </c>
      <c r="D40" s="13" t="e">
        <f>SUMIF(#REF!,'Semaforo proceso'!B40,#REF!)</f>
        <v>#REF!</v>
      </c>
      <c r="E40" s="31" t="e">
        <f>SUMIF(#REF!,B40,#REF!)</f>
        <v>#REF!</v>
      </c>
      <c r="F40" s="23" t="e">
        <f t="shared" si="0"/>
        <v>#REF!</v>
      </c>
      <c r="G40" s="20"/>
      <c r="H40" s="2"/>
      <c r="I40" s="2"/>
      <c r="J40" s="2"/>
      <c r="K40" s="2"/>
      <c r="L40" s="2"/>
    </row>
    <row r="41" spans="1:12" ht="39" customHeight="1" thickBot="1" x14ac:dyDescent="0.35">
      <c r="A41" s="200"/>
      <c r="B41" s="39" t="s">
        <v>79</v>
      </c>
      <c r="C41" s="25" t="e">
        <f>COUNTIF(#REF!,B41)</f>
        <v>#REF!</v>
      </c>
      <c r="D41" s="13" t="e">
        <f>SUMIF(#REF!,'Semaforo proceso'!B41,#REF!)</f>
        <v>#REF!</v>
      </c>
      <c r="E41" s="31" t="e">
        <f>SUMIF(#REF!,B41,#REF!)</f>
        <v>#REF!</v>
      </c>
      <c r="F41" s="26" t="e">
        <f t="shared" si="0"/>
        <v>#REF!</v>
      </c>
      <c r="G41" s="20"/>
      <c r="H41" s="2"/>
      <c r="I41" s="2"/>
      <c r="J41" s="2"/>
      <c r="K41" s="2"/>
      <c r="L41" s="2"/>
    </row>
    <row r="42" spans="1:12" ht="39" customHeight="1" thickBot="1" x14ac:dyDescent="0.35">
      <c r="A42" s="200"/>
      <c r="B42" s="39" t="s">
        <v>80</v>
      </c>
      <c r="C42" s="25" t="e">
        <f>COUNTIF(#REF!,B42)</f>
        <v>#REF!</v>
      </c>
      <c r="D42" s="13" t="e">
        <f>SUMIF(#REF!,'Semaforo proceso'!B42,#REF!)</f>
        <v>#REF!</v>
      </c>
      <c r="E42" s="31" t="e">
        <f>SUMIF(#REF!,B42,#REF!)</f>
        <v>#REF!</v>
      </c>
      <c r="F42" s="23" t="e">
        <f t="shared" si="0"/>
        <v>#REF!</v>
      </c>
      <c r="G42" s="20"/>
      <c r="H42" s="2"/>
      <c r="I42" s="2"/>
      <c r="J42" s="2"/>
      <c r="K42" s="2"/>
      <c r="L42" s="2"/>
    </row>
    <row r="43" spans="1:12" ht="39" customHeight="1" thickBot="1" x14ac:dyDescent="0.35">
      <c r="A43" s="200"/>
      <c r="B43" s="39" t="s">
        <v>81</v>
      </c>
      <c r="C43" s="25" t="e">
        <f>COUNTIF(#REF!,B43)</f>
        <v>#REF!</v>
      </c>
      <c r="D43" s="13" t="e">
        <f>SUMIF(#REF!,'Semaforo proceso'!B43,#REF!)</f>
        <v>#REF!</v>
      </c>
      <c r="E43" s="31" t="e">
        <f>SUMIF(#REF!,B43,#REF!)</f>
        <v>#REF!</v>
      </c>
      <c r="F43" s="23" t="e">
        <f t="shared" si="0"/>
        <v>#REF!</v>
      </c>
      <c r="G43" s="20"/>
      <c r="H43" s="2"/>
      <c r="I43" s="2"/>
      <c r="J43" s="2"/>
      <c r="K43" s="2"/>
      <c r="L43" s="2"/>
    </row>
    <row r="44" spans="1:12" ht="39" customHeight="1" thickBot="1" x14ac:dyDescent="0.35">
      <c r="A44" s="200"/>
      <c r="B44" s="39" t="s">
        <v>82</v>
      </c>
      <c r="C44" s="25" t="e">
        <f>COUNTIF(#REF!,B44)</f>
        <v>#REF!</v>
      </c>
      <c r="D44" s="14" t="e">
        <f>SUMIF(#REF!,'Semaforo proceso'!B44,#REF!)</f>
        <v>#REF!</v>
      </c>
      <c r="E44" s="33" t="e">
        <f>SUMIF(#REF!,B44,#REF!)</f>
        <v>#REF!</v>
      </c>
      <c r="F44" s="24" t="e">
        <f t="shared" si="0"/>
        <v>#REF!</v>
      </c>
      <c r="G44" s="20"/>
      <c r="H44" s="2"/>
      <c r="I44" s="2"/>
      <c r="J44" s="2"/>
      <c r="K44" s="2"/>
      <c r="L44" s="2"/>
    </row>
    <row r="45" spans="1:12" ht="39" customHeight="1" thickBot="1" x14ac:dyDescent="0.35">
      <c r="A45" s="200"/>
      <c r="B45" s="39" t="s">
        <v>83</v>
      </c>
      <c r="C45" s="25" t="e">
        <f>COUNTIF(#REF!,B45)</f>
        <v>#REF!</v>
      </c>
      <c r="D45" s="25" t="e">
        <f>SUMIF(#REF!,'Semaforo proceso'!B45,#REF!)</f>
        <v>#REF!</v>
      </c>
      <c r="E45" s="32" t="e">
        <f>SUMIF(#REF!,B45,#REF!)</f>
        <v>#REF!</v>
      </c>
      <c r="F45" s="24" t="e">
        <f t="shared" si="0"/>
        <v>#REF!</v>
      </c>
      <c r="G45" s="22"/>
      <c r="H45" s="2"/>
      <c r="I45" s="2"/>
      <c r="J45" s="2"/>
      <c r="K45" s="2"/>
      <c r="L45" s="2"/>
    </row>
    <row r="46" spans="1:12" ht="39" customHeight="1" thickBot="1" x14ac:dyDescent="0.35">
      <c r="A46" s="200"/>
      <c r="B46" s="39" t="s">
        <v>84</v>
      </c>
      <c r="C46" s="25" t="e">
        <f>COUNTIF(#REF!,B46)</f>
        <v>#REF!</v>
      </c>
      <c r="D46" s="14" t="e">
        <f>SUMIF(#REF!,'Semaforo proceso'!B46,#REF!)</f>
        <v>#REF!</v>
      </c>
      <c r="E46" s="33" t="e">
        <f>SUMIF(#REF!,B46,#REF!)</f>
        <v>#REF!</v>
      </c>
      <c r="F46" s="24" t="e">
        <f t="shared" si="0"/>
        <v>#REF!</v>
      </c>
      <c r="G46" s="2"/>
      <c r="H46" s="2"/>
      <c r="I46" s="2"/>
      <c r="J46" s="2"/>
      <c r="K46" s="2"/>
      <c r="L46" s="2"/>
    </row>
    <row r="47" spans="1:12" ht="39" customHeight="1" thickBot="1" x14ac:dyDescent="0.35">
      <c r="A47" s="200" t="s">
        <v>90</v>
      </c>
      <c r="B47" s="39" t="s">
        <v>85</v>
      </c>
      <c r="C47" s="25" t="e">
        <f>COUNTIF(#REF!,B47)</f>
        <v>#REF!</v>
      </c>
      <c r="D47" s="14" t="e">
        <f>SUMIF(#REF!,'Semaforo proceso'!B47,#REF!)</f>
        <v>#REF!</v>
      </c>
      <c r="E47" s="33" t="e">
        <f>SUMIF(#REF!,B47,#REF!)</f>
        <v>#REF!</v>
      </c>
      <c r="F47" s="24" t="e">
        <f>IF(D47=0,0,E47/D47)</f>
        <v>#REF!</v>
      </c>
      <c r="G47" s="2"/>
      <c r="H47" s="2"/>
      <c r="I47" s="2"/>
      <c r="J47" s="2"/>
      <c r="K47" s="2"/>
      <c r="L47" s="2"/>
    </row>
    <row r="48" spans="1:12" ht="39" customHeight="1" thickBot="1" x14ac:dyDescent="0.35">
      <c r="A48" s="200"/>
      <c r="B48" s="39" t="s">
        <v>86</v>
      </c>
      <c r="C48" s="25" t="e">
        <f>COUNTIF(#REF!,B48)</f>
        <v>#REF!</v>
      </c>
      <c r="D48" s="14" t="e">
        <f>SUMIF(#REF!,'Semaforo proceso'!B48,#REF!)</f>
        <v>#REF!</v>
      </c>
      <c r="E48" s="33" t="e">
        <f>SUMIF(#REF!,B48,#REF!)</f>
        <v>#REF!</v>
      </c>
      <c r="F48" s="24" t="e">
        <f>IF(D48=0,0,E48/D48)</f>
        <v>#REF!</v>
      </c>
      <c r="G48" s="2"/>
      <c r="H48" s="2"/>
    </row>
  </sheetData>
  <mergeCells count="7">
    <mergeCell ref="A47:A48"/>
    <mergeCell ref="A25:F25"/>
    <mergeCell ref="A26:F26"/>
    <mergeCell ref="A28:F28"/>
    <mergeCell ref="A32:A33"/>
    <mergeCell ref="A34:A37"/>
    <mergeCell ref="A38:A46"/>
  </mergeCells>
  <phoneticPr fontId="2" type="noConversion"/>
  <conditionalFormatting sqref="F33:F44 F46">
    <cfRule type="cellIs" dxfId="14" priority="94" stopIfTrue="1" operator="lessThan">
      <formula>0.55</formula>
    </cfRule>
    <cfRule type="cellIs" dxfId="13" priority="95" stopIfTrue="1" operator="between">
      <formula>0.55</formula>
      <formula>0.7</formula>
    </cfRule>
    <cfRule type="cellIs" dxfId="12" priority="96" stopIfTrue="1" operator="greaterThan">
      <formula>0.7</formula>
    </cfRule>
  </conditionalFormatting>
  <conditionalFormatting sqref="F47:F48">
    <cfRule type="cellIs" dxfId="11" priority="7" stopIfTrue="1" operator="lessThan">
      <formula>0.55</formula>
    </cfRule>
    <cfRule type="cellIs" dxfId="10" priority="8" stopIfTrue="1" operator="between">
      <formula>0.55</formula>
      <formula>0.7</formula>
    </cfRule>
    <cfRule type="cellIs" dxfId="9" priority="9" stopIfTrue="1" operator="greaterThan">
      <formula>0.7</formula>
    </cfRule>
  </conditionalFormatting>
  <conditionalFormatting sqref="F32">
    <cfRule type="cellIs" dxfId="8" priority="4" stopIfTrue="1" operator="lessThan">
      <formula>0.55</formula>
    </cfRule>
    <cfRule type="cellIs" dxfId="7" priority="5" stopIfTrue="1" operator="between">
      <formula>0.55</formula>
      <formula>0.7</formula>
    </cfRule>
    <cfRule type="cellIs" dxfId="6" priority="6" stopIfTrue="1" operator="greaterThan">
      <formula>0.7</formula>
    </cfRule>
  </conditionalFormatting>
  <conditionalFormatting sqref="F45">
    <cfRule type="cellIs" dxfId="5" priority="1" stopIfTrue="1" operator="lessThan">
      <formula>0.55</formula>
    </cfRule>
    <cfRule type="cellIs" dxfId="4" priority="2" stopIfTrue="1" operator="between">
      <formula>0.55</formula>
      <formula>0.7</formula>
    </cfRule>
    <cfRule type="cellIs" dxfId="3" priority="3" stopIfTrue="1" operator="greaterThan">
      <formula>0.7</formula>
    </cfRule>
  </conditionalFormatting>
  <dataValidations count="1">
    <dataValidation type="list" allowBlank="1" showDropDown="1" showInputMessage="1" showErrorMessage="1" sqref="B32:B48" xr:uid="{00000000-0002-0000-0000-000000000000}">
      <formula1>$B$1:$B$15</formula1>
    </dataValidation>
  </dataValidations>
  <printOptions horizontalCentered="1" verticalCentered="1"/>
  <pageMargins left="0.74803149606299213" right="0.74803149606299213" top="0.32" bottom="0.37" header="0" footer="0"/>
  <pageSetup scale="90" orientation="landscape" horizontalDpi="200" verticalDpi="200" r:id="rId1"/>
  <headerFooter alignWithMargins="0">
    <oddFooter>&amp;RCorte Abril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D20"/>
  <sheetViews>
    <sheetView topLeftCell="A10" workbookViewId="0">
      <selection activeCell="A10" sqref="A10"/>
    </sheetView>
  </sheetViews>
  <sheetFormatPr baseColWidth="10" defaultRowHeight="12.75" x14ac:dyDescent="0.2"/>
  <cols>
    <col min="1" max="2" width="46.28515625" customWidth="1"/>
    <col min="4" max="4" width="25.7109375" customWidth="1"/>
  </cols>
  <sheetData>
    <row r="1" spans="1:4" ht="13.5" thickBot="1" x14ac:dyDescent="0.25"/>
    <row r="2" spans="1:4" s="38" customFormat="1" ht="34.5" customHeight="1" thickBot="1" x14ac:dyDescent="0.25">
      <c r="A2" s="37" t="s">
        <v>68</v>
      </c>
      <c r="B2" s="37" t="s">
        <v>69</v>
      </c>
      <c r="D2" s="38" t="s">
        <v>93</v>
      </c>
    </row>
    <row r="3" spans="1:4" s="38" customFormat="1" ht="34.5" customHeight="1" thickBot="1" x14ac:dyDescent="0.25">
      <c r="A3" s="39" t="s">
        <v>70</v>
      </c>
      <c r="B3" s="40">
        <v>0.05</v>
      </c>
      <c r="D3" s="38" t="s">
        <v>94</v>
      </c>
    </row>
    <row r="4" spans="1:4" s="38" customFormat="1" ht="34.5" customHeight="1" thickBot="1" x14ac:dyDescent="0.25">
      <c r="A4" s="39" t="s">
        <v>71</v>
      </c>
      <c r="B4" s="40">
        <v>0.05</v>
      </c>
      <c r="C4" s="38">
        <f>B4+B3</f>
        <v>0.1</v>
      </c>
    </row>
    <row r="5" spans="1:4" s="38" customFormat="1" ht="34.5" customHeight="1" thickBot="1" x14ac:dyDescent="0.25">
      <c r="A5" s="39" t="s">
        <v>72</v>
      </c>
      <c r="B5" s="40">
        <v>0.1</v>
      </c>
    </row>
    <row r="6" spans="1:4" s="38" customFormat="1" ht="34.5" customHeight="1" thickBot="1" x14ac:dyDescent="0.25">
      <c r="A6" s="39" t="s">
        <v>73</v>
      </c>
      <c r="B6" s="40">
        <v>0.1</v>
      </c>
      <c r="C6" s="38">
        <f>B6+B5</f>
        <v>0.2</v>
      </c>
    </row>
    <row r="7" spans="1:4" s="38" customFormat="1" ht="34.5" customHeight="1" thickBot="1" x14ac:dyDescent="0.25">
      <c r="A7" s="39" t="s">
        <v>74</v>
      </c>
      <c r="B7" s="40">
        <v>0.1</v>
      </c>
    </row>
    <row r="8" spans="1:4" s="38" customFormat="1" ht="34.5" customHeight="1" thickBot="1" x14ac:dyDescent="0.25">
      <c r="A8" s="39" t="s">
        <v>75</v>
      </c>
      <c r="B8" s="40">
        <v>0.1</v>
      </c>
      <c r="C8" s="38">
        <f>B8+B7</f>
        <v>0.2</v>
      </c>
    </row>
    <row r="9" spans="1:4" s="38" customFormat="1" ht="34.5" customHeight="1" thickBot="1" x14ac:dyDescent="0.25">
      <c r="A9" s="39" t="s">
        <v>76</v>
      </c>
      <c r="B9" s="41">
        <v>4.4999999999999998E-2</v>
      </c>
      <c r="C9" s="42">
        <f>B9+B10+B11+B12+B13+B14+B15+B16+B17</f>
        <v>0.40499999999999992</v>
      </c>
    </row>
    <row r="10" spans="1:4" s="38" customFormat="1" ht="34.5" customHeight="1" thickBot="1" x14ac:dyDescent="0.25">
      <c r="A10" s="39" t="s">
        <v>77</v>
      </c>
      <c r="B10" s="41">
        <v>4.4999999999999998E-2</v>
      </c>
    </row>
    <row r="11" spans="1:4" s="38" customFormat="1" ht="34.5" customHeight="1" thickBot="1" x14ac:dyDescent="0.25">
      <c r="A11" s="39" t="s">
        <v>78</v>
      </c>
      <c r="B11" s="41">
        <v>4.4999999999999998E-2</v>
      </c>
    </row>
    <row r="12" spans="1:4" s="38" customFormat="1" ht="34.5" customHeight="1" thickBot="1" x14ac:dyDescent="0.25">
      <c r="A12" s="39" t="s">
        <v>79</v>
      </c>
      <c r="B12" s="41">
        <v>4.4999999999999998E-2</v>
      </c>
    </row>
    <row r="13" spans="1:4" s="38" customFormat="1" ht="34.5" customHeight="1" thickBot="1" x14ac:dyDescent="0.25">
      <c r="A13" s="39" t="s">
        <v>80</v>
      </c>
      <c r="B13" s="41">
        <v>4.4999999999999998E-2</v>
      </c>
    </row>
    <row r="14" spans="1:4" s="38" customFormat="1" ht="34.5" customHeight="1" thickBot="1" x14ac:dyDescent="0.25">
      <c r="A14" s="39" t="s">
        <v>81</v>
      </c>
      <c r="B14" s="41">
        <v>4.4999999999999998E-2</v>
      </c>
    </row>
    <row r="15" spans="1:4" s="38" customFormat="1" ht="34.5" customHeight="1" thickBot="1" x14ac:dyDescent="0.25">
      <c r="A15" s="39" t="s">
        <v>82</v>
      </c>
      <c r="B15" s="41">
        <v>4.4999999999999998E-2</v>
      </c>
    </row>
    <row r="16" spans="1:4" s="38" customFormat="1" ht="34.5" customHeight="1" thickBot="1" x14ac:dyDescent="0.25">
      <c r="A16" s="39" t="s">
        <v>83</v>
      </c>
      <c r="B16" s="41">
        <v>4.4999999999999998E-2</v>
      </c>
    </row>
    <row r="17" spans="1:3" s="38" customFormat="1" ht="34.5" customHeight="1" thickBot="1" x14ac:dyDescent="0.25">
      <c r="A17" s="39" t="s">
        <v>84</v>
      </c>
      <c r="B17" s="41">
        <v>4.4999999999999998E-2</v>
      </c>
    </row>
    <row r="18" spans="1:3" s="38" customFormat="1" ht="34.5" customHeight="1" thickBot="1" x14ac:dyDescent="0.25">
      <c r="A18" s="39" t="s">
        <v>85</v>
      </c>
      <c r="B18" s="41">
        <v>4.4999999999999998E-2</v>
      </c>
      <c r="C18" s="42">
        <f>B18+B19</f>
        <v>0.09</v>
      </c>
    </row>
    <row r="19" spans="1:3" s="38" customFormat="1" ht="34.5" customHeight="1" thickBot="1" x14ac:dyDescent="0.25">
      <c r="A19" s="39" t="s">
        <v>86</v>
      </c>
      <c r="B19" s="41">
        <v>4.4999999999999998E-2</v>
      </c>
    </row>
    <row r="20" spans="1:3" ht="12.75" customHeight="1" thickBot="1" x14ac:dyDescent="0.25">
      <c r="A20" s="205">
        <f>SUM(B3:B19)</f>
        <v>0.99500000000000044</v>
      </c>
      <c r="B20" s="206"/>
    </row>
  </sheetData>
  <mergeCells count="1">
    <mergeCell ref="A20:B20"/>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S39"/>
  <sheetViews>
    <sheetView workbookViewId="0">
      <selection activeCell="H3" sqref="H3:H19"/>
    </sheetView>
  </sheetViews>
  <sheetFormatPr baseColWidth="10" defaultColWidth="11.42578125" defaultRowHeight="12.75" x14ac:dyDescent="0.2"/>
  <cols>
    <col min="2" max="2" width="34.140625" style="44" customWidth="1"/>
    <col min="3" max="4" width="11.42578125" customWidth="1"/>
    <col min="7" max="7" width="13.42578125" customWidth="1"/>
    <col min="8" max="8" width="13.140625" customWidth="1"/>
    <col min="9" max="9" width="53.5703125" customWidth="1"/>
  </cols>
  <sheetData>
    <row r="1" spans="1:19" ht="39" customHeight="1" thickBot="1" x14ac:dyDescent="0.25">
      <c r="A1" s="5"/>
      <c r="B1" s="210" t="s">
        <v>98</v>
      </c>
      <c r="C1" s="211"/>
      <c r="D1" s="211"/>
      <c r="E1" s="211"/>
      <c r="F1" s="211"/>
      <c r="G1" s="211"/>
      <c r="H1" s="212"/>
      <c r="I1" s="5"/>
      <c r="J1" s="5"/>
      <c r="K1" s="5"/>
      <c r="L1" s="5"/>
      <c r="M1" s="5"/>
      <c r="N1" s="5"/>
    </row>
    <row r="2" spans="1:19" ht="59.25" customHeight="1" thickBot="1" x14ac:dyDescent="0.25">
      <c r="A2" s="5"/>
      <c r="B2" s="19" t="s">
        <v>68</v>
      </c>
      <c r="C2" s="19" t="s">
        <v>66</v>
      </c>
      <c r="D2" s="19" t="s">
        <v>97</v>
      </c>
      <c r="E2" s="19" t="s">
        <v>95</v>
      </c>
      <c r="F2" s="19" t="s">
        <v>52</v>
      </c>
      <c r="G2" s="19" t="s">
        <v>99</v>
      </c>
      <c r="H2" s="19" t="s">
        <v>67</v>
      </c>
      <c r="I2" s="5"/>
      <c r="J2" s="5"/>
      <c r="K2" s="5"/>
      <c r="L2" s="5"/>
      <c r="M2" s="5"/>
      <c r="N2" s="5"/>
      <c r="S2" s="39" t="s">
        <v>70</v>
      </c>
    </row>
    <row r="3" spans="1:19" s="52" customFormat="1" ht="36" customHeight="1" thickBot="1" x14ac:dyDescent="0.25">
      <c r="A3" s="49"/>
      <c r="B3" s="45" t="s">
        <v>70</v>
      </c>
      <c r="C3" s="59" t="e">
        <f>SUMIF(#REF!,'Criterio de calificacion'!B3,#REF!)</f>
        <v>#REF!</v>
      </c>
      <c r="D3" s="60" t="e">
        <f>SUMIF(#REF!,B3,#REF!)</f>
        <v>#REF!</v>
      </c>
      <c r="E3" s="50" t="e">
        <f>IF(C3=0,0,D3/C3)</f>
        <v>#REF!</v>
      </c>
      <c r="F3" s="60">
        <f>PESOS_PORCENTUALES!B3</f>
        <v>0.05</v>
      </c>
      <c r="G3" s="51" t="e">
        <f>+E3*F3</f>
        <v>#REF!</v>
      </c>
      <c r="H3" s="207" t="e">
        <f>SUM(G3:G19)</f>
        <v>#REF!</v>
      </c>
      <c r="I3" s="49"/>
      <c r="J3" s="49"/>
      <c r="K3" s="49"/>
      <c r="L3" s="49"/>
      <c r="M3" s="49"/>
      <c r="N3" s="49"/>
      <c r="S3" s="53" t="s">
        <v>71</v>
      </c>
    </row>
    <row r="4" spans="1:19" s="52" customFormat="1" ht="36" customHeight="1" thickBot="1" x14ac:dyDescent="0.25">
      <c r="A4" s="49"/>
      <c r="B4" s="45" t="s">
        <v>71</v>
      </c>
      <c r="C4" s="59" t="e">
        <f>SUMIF(#REF!,'Criterio de calificacion'!B4,#REF!)</f>
        <v>#REF!</v>
      </c>
      <c r="D4" s="60" t="e">
        <f>SUMIF(#REF!,B4,#REF!)</f>
        <v>#REF!</v>
      </c>
      <c r="E4" s="54" t="e">
        <f t="shared" ref="E4:E19" si="0">IF(C4=0,0,D4/C4)</f>
        <v>#REF!</v>
      </c>
      <c r="F4" s="61">
        <f>PESOS_PORCENTUALES!B4</f>
        <v>0.05</v>
      </c>
      <c r="G4" s="55" t="e">
        <f>+E4*F4</f>
        <v>#REF!</v>
      </c>
      <c r="H4" s="208"/>
      <c r="I4" s="49"/>
      <c r="J4" s="49"/>
      <c r="K4" s="49"/>
      <c r="L4" s="49"/>
      <c r="M4" s="49"/>
      <c r="N4" s="49"/>
      <c r="S4" s="53" t="s">
        <v>72</v>
      </c>
    </row>
    <row r="5" spans="1:19" s="52" customFormat="1" ht="36" customHeight="1" thickBot="1" x14ac:dyDescent="0.25">
      <c r="A5" s="49"/>
      <c r="B5" s="45" t="s">
        <v>72</v>
      </c>
      <c r="C5" s="59" t="e">
        <f>SUMIF(#REF!,'Criterio de calificacion'!B5,#REF!)</f>
        <v>#REF!</v>
      </c>
      <c r="D5" s="60" t="e">
        <f>SUMIF(#REF!,B5,#REF!)</f>
        <v>#REF!</v>
      </c>
      <c r="E5" s="54" t="e">
        <f t="shared" si="0"/>
        <v>#REF!</v>
      </c>
      <c r="F5" s="61">
        <f>PESOS_PORCENTUALES!B5</f>
        <v>0.1</v>
      </c>
      <c r="G5" s="55" t="e">
        <f>+E5*F5</f>
        <v>#REF!</v>
      </c>
      <c r="H5" s="208"/>
      <c r="I5" s="49"/>
      <c r="J5" s="49"/>
      <c r="K5" s="49"/>
      <c r="L5" s="49"/>
      <c r="M5" s="49"/>
      <c r="N5" s="49"/>
      <c r="S5" s="53" t="s">
        <v>73</v>
      </c>
    </row>
    <row r="6" spans="1:19" s="52" customFormat="1" ht="36" customHeight="1" thickBot="1" x14ac:dyDescent="0.25">
      <c r="A6" s="49"/>
      <c r="B6" s="45" t="s">
        <v>73</v>
      </c>
      <c r="C6" s="59" t="e">
        <f>SUMIF(#REF!,'Criterio de calificacion'!B6,#REF!)</f>
        <v>#REF!</v>
      </c>
      <c r="D6" s="60" t="e">
        <f>SUMIF(#REF!,B6,#REF!)</f>
        <v>#REF!</v>
      </c>
      <c r="E6" s="54" t="e">
        <f t="shared" si="0"/>
        <v>#REF!</v>
      </c>
      <c r="F6" s="62">
        <f>PESOS_PORCENTUALES!B6</f>
        <v>0.1</v>
      </c>
      <c r="G6" s="56" t="e">
        <f>+E6*F6</f>
        <v>#REF!</v>
      </c>
      <c r="H6" s="209"/>
      <c r="I6" s="49"/>
      <c r="J6" s="49"/>
      <c r="K6" s="49"/>
      <c r="L6" s="49"/>
      <c r="M6" s="49"/>
      <c r="N6" s="49"/>
      <c r="S6" s="53" t="s">
        <v>74</v>
      </c>
    </row>
    <row r="7" spans="1:19" s="52" customFormat="1" ht="36" customHeight="1" thickBot="1" x14ac:dyDescent="0.25">
      <c r="A7" s="49"/>
      <c r="B7" s="45" t="s">
        <v>74</v>
      </c>
      <c r="C7" s="59" t="e">
        <f>SUMIF(#REF!,'Criterio de calificacion'!B7,#REF!)</f>
        <v>#REF!</v>
      </c>
      <c r="D7" s="60" t="e">
        <f>SUMIF(#REF!,B7,#REF!)</f>
        <v>#REF!</v>
      </c>
      <c r="E7" s="54" t="e">
        <f t="shared" si="0"/>
        <v>#REF!</v>
      </c>
      <c r="F7" s="62">
        <f>PESOS_PORCENTUALES!B7</f>
        <v>0.1</v>
      </c>
      <c r="G7" s="56" t="e">
        <f t="shared" ref="G7:G19" si="1">+E7*F7</f>
        <v>#REF!</v>
      </c>
      <c r="H7" s="209"/>
      <c r="I7" s="49"/>
      <c r="J7" s="49"/>
      <c r="K7" s="49"/>
      <c r="L7" s="49"/>
      <c r="M7" s="49"/>
      <c r="N7" s="49"/>
      <c r="S7" s="53" t="s">
        <v>75</v>
      </c>
    </row>
    <row r="8" spans="1:19" s="52" customFormat="1" ht="36" customHeight="1" thickBot="1" x14ac:dyDescent="0.25">
      <c r="A8" s="49"/>
      <c r="B8" s="45" t="s">
        <v>75</v>
      </c>
      <c r="C8" s="59" t="e">
        <f>SUMIF(#REF!,'Criterio de calificacion'!B8,#REF!)</f>
        <v>#REF!</v>
      </c>
      <c r="D8" s="60" t="e">
        <f>SUMIF(#REF!,B8,#REF!)</f>
        <v>#REF!</v>
      </c>
      <c r="E8" s="54" t="e">
        <f t="shared" si="0"/>
        <v>#REF!</v>
      </c>
      <c r="F8" s="62">
        <f>PESOS_PORCENTUALES!B8</f>
        <v>0.1</v>
      </c>
      <c r="G8" s="56" t="e">
        <f t="shared" si="1"/>
        <v>#REF!</v>
      </c>
      <c r="H8" s="209"/>
      <c r="I8" s="49"/>
      <c r="J8" s="49"/>
      <c r="K8" s="49"/>
      <c r="L8" s="49"/>
      <c r="M8" s="49"/>
      <c r="N8" s="49"/>
      <c r="S8" s="53" t="s">
        <v>76</v>
      </c>
    </row>
    <row r="9" spans="1:19" s="52" customFormat="1" ht="36" customHeight="1" thickBot="1" x14ac:dyDescent="0.25">
      <c r="A9" s="49"/>
      <c r="B9" s="45" t="s">
        <v>76</v>
      </c>
      <c r="C9" s="59" t="e">
        <f>SUMIF(#REF!,'Criterio de calificacion'!B9,#REF!)</f>
        <v>#REF!</v>
      </c>
      <c r="D9" s="60" t="e">
        <f>SUMIF(#REF!,B9,#REF!)</f>
        <v>#REF!</v>
      </c>
      <c r="E9" s="54" t="e">
        <f t="shared" si="0"/>
        <v>#REF!</v>
      </c>
      <c r="F9" s="63">
        <f>PESOS_PORCENTUALES!B9</f>
        <v>4.4999999999999998E-2</v>
      </c>
      <c r="G9" s="56" t="e">
        <f t="shared" si="1"/>
        <v>#REF!</v>
      </c>
      <c r="H9" s="209"/>
      <c r="I9" s="49"/>
      <c r="J9" s="49"/>
      <c r="K9" s="49"/>
      <c r="L9" s="49"/>
      <c r="M9" s="49"/>
      <c r="N9" s="49"/>
      <c r="S9" s="53" t="s">
        <v>77</v>
      </c>
    </row>
    <row r="10" spans="1:19" s="52" customFormat="1" ht="36" customHeight="1" thickBot="1" x14ac:dyDescent="0.25">
      <c r="A10" s="49"/>
      <c r="B10" s="45" t="s">
        <v>77</v>
      </c>
      <c r="C10" s="59" t="e">
        <f>SUMIF(#REF!,'Criterio de calificacion'!B10,#REF!)</f>
        <v>#REF!</v>
      </c>
      <c r="D10" s="60" t="e">
        <f>SUMIF(#REF!,B10,#REF!)</f>
        <v>#REF!</v>
      </c>
      <c r="E10" s="54" t="e">
        <f t="shared" si="0"/>
        <v>#REF!</v>
      </c>
      <c r="F10" s="63">
        <f>PESOS_PORCENTUALES!B10</f>
        <v>4.4999999999999998E-2</v>
      </c>
      <c r="G10" s="56" t="e">
        <f t="shared" si="1"/>
        <v>#REF!</v>
      </c>
      <c r="H10" s="209"/>
      <c r="I10" s="49"/>
      <c r="J10" s="49"/>
      <c r="K10" s="49"/>
      <c r="L10" s="49"/>
      <c r="M10" s="49"/>
      <c r="N10" s="49"/>
      <c r="S10" s="53" t="s">
        <v>78</v>
      </c>
    </row>
    <row r="11" spans="1:19" s="52" customFormat="1" ht="36" customHeight="1" thickBot="1" x14ac:dyDescent="0.25">
      <c r="A11" s="49"/>
      <c r="B11" s="45" t="s">
        <v>78</v>
      </c>
      <c r="C11" s="59" t="e">
        <f>SUMIF(#REF!,'Criterio de calificacion'!B11,#REF!)</f>
        <v>#REF!</v>
      </c>
      <c r="D11" s="60" t="e">
        <f>SUMIF(#REF!,B11,#REF!)</f>
        <v>#REF!</v>
      </c>
      <c r="E11" s="54" t="e">
        <f t="shared" si="0"/>
        <v>#REF!</v>
      </c>
      <c r="F11" s="63">
        <f>PESOS_PORCENTUALES!B11</f>
        <v>4.4999999999999998E-2</v>
      </c>
      <c r="G11" s="56" t="e">
        <f t="shared" si="1"/>
        <v>#REF!</v>
      </c>
      <c r="H11" s="209"/>
      <c r="I11" s="49"/>
      <c r="J11" s="49"/>
      <c r="K11" s="49"/>
      <c r="L11" s="49"/>
      <c r="M11" s="49"/>
      <c r="N11" s="49"/>
      <c r="S11" s="53" t="s">
        <v>79</v>
      </c>
    </row>
    <row r="12" spans="1:19" s="52" customFormat="1" ht="36" customHeight="1" thickBot="1" x14ac:dyDescent="0.25">
      <c r="A12" s="49"/>
      <c r="B12" s="45" t="s">
        <v>79</v>
      </c>
      <c r="C12" s="59" t="e">
        <f>SUMIF(#REF!,'Criterio de calificacion'!B12,#REF!)</f>
        <v>#REF!</v>
      </c>
      <c r="D12" s="60" t="e">
        <f>SUMIF(#REF!,B12,#REF!)</f>
        <v>#REF!</v>
      </c>
      <c r="E12" s="54" t="e">
        <f t="shared" si="0"/>
        <v>#REF!</v>
      </c>
      <c r="F12" s="63">
        <f>PESOS_PORCENTUALES!B12</f>
        <v>4.4999999999999998E-2</v>
      </c>
      <c r="G12" s="56" t="e">
        <f t="shared" si="1"/>
        <v>#REF!</v>
      </c>
      <c r="H12" s="209"/>
      <c r="I12" s="49"/>
      <c r="J12" s="49"/>
      <c r="K12" s="49"/>
      <c r="L12" s="49"/>
      <c r="M12" s="49"/>
      <c r="N12" s="49"/>
      <c r="S12" s="53" t="s">
        <v>80</v>
      </c>
    </row>
    <row r="13" spans="1:19" s="52" customFormat="1" ht="36" customHeight="1" thickBot="1" x14ac:dyDescent="0.25">
      <c r="A13" s="49"/>
      <c r="B13" s="45" t="s">
        <v>80</v>
      </c>
      <c r="C13" s="59" t="e">
        <f>SUMIF(#REF!,'Criterio de calificacion'!B13,#REF!)</f>
        <v>#REF!</v>
      </c>
      <c r="D13" s="60" t="e">
        <f>SUMIF(#REF!,B13,#REF!)</f>
        <v>#REF!</v>
      </c>
      <c r="E13" s="54" t="e">
        <f t="shared" si="0"/>
        <v>#REF!</v>
      </c>
      <c r="F13" s="63">
        <f>PESOS_PORCENTUALES!B13</f>
        <v>4.4999999999999998E-2</v>
      </c>
      <c r="G13" s="56" t="e">
        <f t="shared" si="1"/>
        <v>#REF!</v>
      </c>
      <c r="H13" s="209"/>
      <c r="I13" s="49"/>
      <c r="J13" s="49"/>
      <c r="K13" s="49"/>
      <c r="L13" s="49"/>
      <c r="M13" s="49"/>
      <c r="N13" s="49"/>
      <c r="S13" s="53" t="s">
        <v>81</v>
      </c>
    </row>
    <row r="14" spans="1:19" s="52" customFormat="1" ht="36" customHeight="1" thickBot="1" x14ac:dyDescent="0.25">
      <c r="A14" s="49"/>
      <c r="B14" s="45" t="s">
        <v>81</v>
      </c>
      <c r="C14" s="59" t="e">
        <f>SUMIF(#REF!,'Criterio de calificacion'!B14,#REF!)</f>
        <v>#REF!</v>
      </c>
      <c r="D14" s="60" t="e">
        <f>SUMIF(#REF!,B14,#REF!)</f>
        <v>#REF!</v>
      </c>
      <c r="E14" s="54" t="e">
        <f t="shared" si="0"/>
        <v>#REF!</v>
      </c>
      <c r="F14" s="63">
        <f>PESOS_PORCENTUALES!B14</f>
        <v>4.4999999999999998E-2</v>
      </c>
      <c r="G14" s="56" t="e">
        <f t="shared" si="1"/>
        <v>#REF!</v>
      </c>
      <c r="H14" s="209"/>
      <c r="I14" s="49"/>
      <c r="J14" s="49"/>
      <c r="K14" s="49"/>
      <c r="L14" s="49"/>
      <c r="M14" s="49"/>
      <c r="N14" s="49"/>
      <c r="S14" s="53" t="s">
        <v>82</v>
      </c>
    </row>
    <row r="15" spans="1:19" s="52" customFormat="1" ht="36" customHeight="1" thickBot="1" x14ac:dyDescent="0.25">
      <c r="A15" s="49"/>
      <c r="B15" s="45" t="s">
        <v>82</v>
      </c>
      <c r="C15" s="59" t="e">
        <f>SUMIF(#REF!,'Criterio de calificacion'!B15,#REF!)</f>
        <v>#REF!</v>
      </c>
      <c r="D15" s="60" t="e">
        <f>SUMIF(#REF!,B15,#REF!)</f>
        <v>#REF!</v>
      </c>
      <c r="E15" s="54" t="e">
        <f t="shared" si="0"/>
        <v>#REF!</v>
      </c>
      <c r="F15" s="63">
        <f>PESOS_PORCENTUALES!B15</f>
        <v>4.4999999999999998E-2</v>
      </c>
      <c r="G15" s="56" t="e">
        <f t="shared" si="1"/>
        <v>#REF!</v>
      </c>
      <c r="H15" s="209"/>
      <c r="I15" s="49"/>
      <c r="J15" s="49"/>
      <c r="K15" s="49"/>
      <c r="L15" s="49"/>
      <c r="M15" s="49"/>
      <c r="N15" s="49"/>
      <c r="S15" s="53" t="s">
        <v>83</v>
      </c>
    </row>
    <row r="16" spans="1:19" s="52" customFormat="1" ht="36" customHeight="1" thickBot="1" x14ac:dyDescent="0.25">
      <c r="A16" s="49"/>
      <c r="B16" s="45" t="s">
        <v>83</v>
      </c>
      <c r="C16" s="59" t="e">
        <f>SUMIF(#REF!,'Criterio de calificacion'!B16,#REF!)</f>
        <v>#REF!</v>
      </c>
      <c r="D16" s="60" t="e">
        <f>SUMIF(#REF!,B16,#REF!)</f>
        <v>#REF!</v>
      </c>
      <c r="E16" s="54" t="e">
        <f t="shared" si="0"/>
        <v>#REF!</v>
      </c>
      <c r="F16" s="63">
        <f>PESOS_PORCENTUALES!B16</f>
        <v>4.4999999999999998E-2</v>
      </c>
      <c r="G16" s="56" t="e">
        <f t="shared" si="1"/>
        <v>#REF!</v>
      </c>
      <c r="H16" s="209"/>
      <c r="I16" s="49"/>
      <c r="J16" s="49"/>
      <c r="K16" s="49"/>
      <c r="L16" s="49"/>
      <c r="M16" s="49"/>
      <c r="N16" s="49"/>
      <c r="S16" s="53" t="s">
        <v>84</v>
      </c>
    </row>
    <row r="17" spans="1:19" s="52" customFormat="1" ht="36" customHeight="1" thickBot="1" x14ac:dyDescent="0.25">
      <c r="A17" s="49"/>
      <c r="B17" s="45" t="s">
        <v>84</v>
      </c>
      <c r="C17" s="59" t="e">
        <f>SUMIF(#REF!,'Criterio de calificacion'!B17,#REF!)</f>
        <v>#REF!</v>
      </c>
      <c r="D17" s="60" t="e">
        <f>SUMIF(#REF!,B17,#REF!)</f>
        <v>#REF!</v>
      </c>
      <c r="E17" s="54" t="e">
        <f t="shared" si="0"/>
        <v>#REF!</v>
      </c>
      <c r="F17" s="63">
        <f>PESOS_PORCENTUALES!B17</f>
        <v>4.4999999999999998E-2</v>
      </c>
      <c r="G17" s="56" t="e">
        <f t="shared" si="1"/>
        <v>#REF!</v>
      </c>
      <c r="H17" s="209"/>
      <c r="I17" s="49"/>
      <c r="J17" s="49"/>
      <c r="K17" s="49"/>
      <c r="L17" s="49"/>
      <c r="M17" s="49"/>
      <c r="N17" s="49"/>
      <c r="S17" s="53" t="s">
        <v>85</v>
      </c>
    </row>
    <row r="18" spans="1:19" s="52" customFormat="1" ht="36" customHeight="1" thickBot="1" x14ac:dyDescent="0.25">
      <c r="A18" s="49"/>
      <c r="B18" s="45" t="s">
        <v>85</v>
      </c>
      <c r="C18" s="59" t="e">
        <f>SUMIF(#REF!,'Criterio de calificacion'!B18,#REF!)</f>
        <v>#REF!</v>
      </c>
      <c r="D18" s="60" t="e">
        <f>SUMIF(#REF!,B18,#REF!)</f>
        <v>#REF!</v>
      </c>
      <c r="E18" s="54" t="e">
        <f t="shared" si="0"/>
        <v>#REF!</v>
      </c>
      <c r="F18" s="63">
        <f>PESOS_PORCENTUALES!B18</f>
        <v>4.4999999999999998E-2</v>
      </c>
      <c r="G18" s="56" t="e">
        <f t="shared" si="1"/>
        <v>#REF!</v>
      </c>
      <c r="H18" s="209"/>
      <c r="I18" s="49"/>
      <c r="J18" s="49"/>
      <c r="K18" s="49"/>
      <c r="L18" s="49"/>
      <c r="M18" s="49"/>
      <c r="N18" s="49"/>
      <c r="S18" s="53" t="s">
        <v>86</v>
      </c>
    </row>
    <row r="19" spans="1:19" s="52" customFormat="1" ht="36" customHeight="1" thickBot="1" x14ac:dyDescent="0.25">
      <c r="A19" s="49"/>
      <c r="B19" s="45" t="s">
        <v>86</v>
      </c>
      <c r="C19" s="59" t="e">
        <f>SUMIF(#REF!,'Criterio de calificacion'!B19,#REF!)</f>
        <v>#REF!</v>
      </c>
      <c r="D19" s="60" t="e">
        <f>SUMIF(#REF!,B19,#REF!)</f>
        <v>#REF!</v>
      </c>
      <c r="E19" s="54" t="e">
        <f t="shared" si="0"/>
        <v>#REF!</v>
      </c>
      <c r="F19" s="63">
        <f>PESOS_PORCENTUALES!B19</f>
        <v>4.4999999999999998E-2</v>
      </c>
      <c r="G19" s="56" t="e">
        <f t="shared" si="1"/>
        <v>#REF!</v>
      </c>
      <c r="H19" s="209"/>
      <c r="I19" s="49"/>
      <c r="J19" s="49"/>
      <c r="K19" s="49"/>
      <c r="L19" s="49"/>
      <c r="M19" s="49"/>
      <c r="N19" s="49"/>
    </row>
    <row r="20" spans="1:19" s="52" customFormat="1" ht="12" x14ac:dyDescent="0.2">
      <c r="A20" s="49"/>
      <c r="B20" s="57"/>
      <c r="C20" s="49"/>
      <c r="D20" s="49"/>
      <c r="E20" s="58"/>
      <c r="F20" s="64">
        <f>SUM(F3:F19)</f>
        <v>0.99500000000000044</v>
      </c>
      <c r="G20" s="58"/>
      <c r="H20" s="49"/>
      <c r="I20" s="49"/>
      <c r="J20" s="49"/>
      <c r="K20" s="49"/>
      <c r="L20" s="49"/>
      <c r="M20" s="49"/>
      <c r="N20" s="49"/>
    </row>
    <row r="21" spans="1:19" s="46" customFormat="1" x14ac:dyDescent="0.2">
      <c r="B21" s="47"/>
      <c r="F21" s="48"/>
    </row>
    <row r="22" spans="1:19" s="46" customFormat="1" x14ac:dyDescent="0.2">
      <c r="B22" s="47"/>
      <c r="F22" s="48"/>
    </row>
    <row r="23" spans="1:19" s="5" customFormat="1" x14ac:dyDescent="0.2">
      <c r="B23" s="43"/>
      <c r="F23" s="6"/>
    </row>
    <row r="24" spans="1:19" s="5" customFormat="1" x14ac:dyDescent="0.2">
      <c r="B24" s="43"/>
      <c r="F24" s="6"/>
    </row>
    <row r="25" spans="1:19" s="5" customFormat="1" x14ac:dyDescent="0.2">
      <c r="B25" s="43"/>
      <c r="F25" s="6"/>
    </row>
    <row r="26" spans="1:19" s="5" customFormat="1" x14ac:dyDescent="0.2">
      <c r="B26" s="43"/>
      <c r="F26" s="6"/>
    </row>
    <row r="27" spans="1:19" s="5" customFormat="1" x14ac:dyDescent="0.2">
      <c r="B27" s="43"/>
      <c r="F27" s="6"/>
    </row>
    <row r="28" spans="1:19" s="5" customFormat="1" x14ac:dyDescent="0.2">
      <c r="B28" s="43"/>
      <c r="F28" s="6"/>
    </row>
    <row r="29" spans="1:19" s="5" customFormat="1" x14ac:dyDescent="0.2">
      <c r="B29" s="43"/>
      <c r="F29" s="6"/>
    </row>
    <row r="30" spans="1:19" s="5" customFormat="1" x14ac:dyDescent="0.2">
      <c r="B30" s="43"/>
    </row>
    <row r="31" spans="1:19" s="5" customFormat="1" x14ac:dyDescent="0.2">
      <c r="B31" s="43"/>
    </row>
    <row r="32" spans="1:19" s="5" customFormat="1" x14ac:dyDescent="0.2">
      <c r="B32" s="43"/>
    </row>
    <row r="33" spans="2:2" s="5" customFormat="1" x14ac:dyDescent="0.2">
      <c r="B33" s="43"/>
    </row>
    <row r="34" spans="2:2" s="5" customFormat="1" x14ac:dyDescent="0.2">
      <c r="B34" s="43"/>
    </row>
    <row r="35" spans="2:2" s="5" customFormat="1" x14ac:dyDescent="0.2">
      <c r="B35" s="43"/>
    </row>
    <row r="36" spans="2:2" s="5" customFormat="1" x14ac:dyDescent="0.2">
      <c r="B36" s="43"/>
    </row>
    <row r="37" spans="2:2" s="5" customFormat="1" x14ac:dyDescent="0.2">
      <c r="B37" s="43"/>
    </row>
    <row r="38" spans="2:2" s="5" customFormat="1" ht="69.75" customHeight="1" x14ac:dyDescent="0.2">
      <c r="B38" s="43"/>
    </row>
    <row r="39" spans="2:2" s="5" customFormat="1" ht="69.75" customHeight="1" x14ac:dyDescent="0.2">
      <c r="B39" s="43"/>
    </row>
  </sheetData>
  <mergeCells count="2">
    <mergeCell ref="H3:H19"/>
    <mergeCell ref="B1:H1"/>
  </mergeCells>
  <phoneticPr fontId="2" type="noConversion"/>
  <conditionalFormatting sqref="H3:H19 E3:E19">
    <cfRule type="cellIs" dxfId="2" priority="1" stopIfTrue="1" operator="lessThan">
      <formula>0.55</formula>
    </cfRule>
    <cfRule type="cellIs" dxfId="1" priority="2" stopIfTrue="1" operator="between">
      <formula>0.55</formula>
      <formula>0.7</formula>
    </cfRule>
    <cfRule type="cellIs" dxfId="0" priority="3" stopIfTrue="1" operator="greaterThan">
      <formula>0.7</formula>
    </cfRule>
  </conditionalFormatting>
  <dataValidations count="1">
    <dataValidation type="list" allowBlank="1" showInputMessage="1" showErrorMessage="1" sqref="B3:B19" xr:uid="{00000000-0002-0000-0200-000000000000}">
      <formula1>$S$2:$S$18</formula1>
    </dataValidation>
  </dataValidations>
  <hyperlinks>
    <hyperlink ref="E3" r:id="rId1" location="'Tablero de indicadores.'!C3" display="../../../../../Documents/SIG/INDICADORES/SISTEMA_INDICADORES_FINAL/SISTEMA INDICADORES IDEP.xls - 'Tablero de indicadores.'!C3" xr:uid="{00000000-0004-0000-0200-000000000000}"/>
    <hyperlink ref="E4:E19" r:id="rId2" location="'Tablero de indicadores.'!C3" display="../../../../../Documents/SIG/INDICADORES/SISTEMA_INDICADORES_FINAL/SISTEMA INDICADORES IDEP.xls - 'Tablero de indicadores.'!C3" xr:uid="{00000000-0004-0000-0200-000001000000}"/>
  </hyperlinks>
  <printOptions horizontalCentered="1" verticalCentered="1"/>
  <pageMargins left="0.74803149606299213" right="0.74803149606299213" top="0.98425196850393704" bottom="0.98425196850393704" header="0" footer="0"/>
  <pageSetup orientation="landscape" r:id="rId3"/>
  <headerFooter alignWithMargins="0">
    <oddFooter>&amp;RCorte Abril 2009</oddFooter>
  </headerFooter>
  <cellWatches>
    <cellWatch r="D4"/>
  </cellWatches>
  <ignoredErrors>
    <ignoredError sqref="G4 H3" evalError="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IV117"/>
  <sheetViews>
    <sheetView showGridLines="0" tabSelected="1" zoomScale="70" zoomScaleNormal="70" zoomScaleSheetLayoutView="70" zoomScalePageLayoutView="20" workbookViewId="0">
      <pane xSplit="6" ySplit="4" topLeftCell="L53" activePane="bottomRight" state="frozen"/>
      <selection pane="topRight" activeCell="G1" sqref="G1"/>
      <selection pane="bottomLeft" activeCell="A5" sqref="A5"/>
      <selection pane="bottomRight" activeCell="Q62" sqref="Q62"/>
    </sheetView>
  </sheetViews>
  <sheetFormatPr baseColWidth="10" defaultColWidth="17.42578125" defaultRowHeight="12.75" zeroHeight="1" x14ac:dyDescent="0.2"/>
  <cols>
    <col min="1" max="1" width="16.42578125" style="72" customWidth="1"/>
    <col min="2" max="2" width="15.85546875" style="65" customWidth="1"/>
    <col min="3" max="3" width="17.28515625" style="65" customWidth="1"/>
    <col min="4" max="4" width="7.85546875" style="69" customWidth="1"/>
    <col min="5" max="5" width="17.5703125" style="65" customWidth="1"/>
    <col min="6" max="6" width="27.42578125" style="65" customWidth="1"/>
    <col min="7" max="7" width="56" style="65" customWidth="1"/>
    <col min="8" max="8" width="16" style="65" customWidth="1"/>
    <col min="9" max="9" width="14.140625" style="65" customWidth="1"/>
    <col min="10" max="10" width="16" style="65" customWidth="1"/>
    <col min="11" max="11" width="16.28515625" style="65" bestFit="1" customWidth="1"/>
    <col min="12" max="12" width="15.85546875" style="65" customWidth="1"/>
    <col min="13" max="13" width="16.7109375" style="73" customWidth="1"/>
    <col min="14" max="16" width="14.42578125" style="146" customWidth="1"/>
    <col min="17" max="17" width="14.42578125" style="125" customWidth="1"/>
    <col min="18" max="19" width="16.42578125" style="125" customWidth="1"/>
    <col min="20" max="20" width="25.140625" style="67" customWidth="1"/>
    <col min="21" max="21" width="11.42578125" style="65" hidden="1" customWidth="1"/>
    <col min="22" max="22" width="11.5703125" style="65" hidden="1" customWidth="1"/>
    <col min="23" max="25" width="11.42578125" style="65" hidden="1" customWidth="1"/>
    <col min="26" max="255" width="11.42578125" style="65" customWidth="1"/>
    <col min="256" max="256" width="17.42578125" style="65" customWidth="1"/>
    <col min="257" max="16384" width="17.42578125" style="65"/>
  </cols>
  <sheetData>
    <row r="1" spans="1:256" ht="91.5" customHeight="1" thickBot="1" x14ac:dyDescent="0.25">
      <c r="A1" s="223"/>
      <c r="B1" s="224"/>
      <c r="C1" s="225" t="s">
        <v>353</v>
      </c>
      <c r="D1" s="226"/>
      <c r="E1" s="226"/>
      <c r="F1" s="226"/>
      <c r="G1" s="226"/>
      <c r="H1" s="226"/>
      <c r="I1" s="226"/>
      <c r="J1" s="226"/>
      <c r="K1" s="226"/>
      <c r="L1" s="226"/>
      <c r="M1" s="226"/>
      <c r="N1" s="226"/>
      <c r="O1" s="226"/>
      <c r="P1" s="226"/>
      <c r="Q1" s="226" t="s">
        <v>161</v>
      </c>
      <c r="R1" s="226"/>
      <c r="S1" s="226"/>
      <c r="T1" s="71">
        <f>IFERROR(AVERAGE(T5:T61),AVERAGE(T5:T61))</f>
        <v>0.98949400488318207</v>
      </c>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188"/>
      <c r="BD1" s="188"/>
      <c r="BE1" s="188"/>
      <c r="BF1" s="188"/>
      <c r="BG1" s="188"/>
      <c r="BH1" s="188"/>
      <c r="BI1" s="188"/>
      <c r="BJ1" s="188"/>
      <c r="BK1" s="188"/>
      <c r="BL1" s="188"/>
      <c r="BM1" s="188"/>
      <c r="BN1" s="188"/>
      <c r="BO1" s="188"/>
      <c r="BP1" s="188"/>
      <c r="BQ1" s="188"/>
      <c r="BR1" s="188"/>
      <c r="BS1" s="188"/>
      <c r="BT1" s="188"/>
      <c r="BU1" s="188"/>
      <c r="BV1" s="188"/>
      <c r="BW1" s="188"/>
      <c r="BX1" s="188"/>
      <c r="BY1" s="188"/>
      <c r="BZ1" s="188"/>
      <c r="CA1" s="188"/>
      <c r="CB1" s="188"/>
      <c r="CC1" s="188"/>
      <c r="CD1" s="188"/>
      <c r="CE1" s="188"/>
      <c r="CF1" s="188"/>
      <c r="CG1" s="188"/>
      <c r="CH1" s="188"/>
      <c r="CI1" s="188"/>
      <c r="CJ1" s="188"/>
      <c r="CK1" s="188"/>
      <c r="CL1" s="188"/>
      <c r="CM1" s="188"/>
      <c r="CN1" s="188"/>
      <c r="CO1" s="188"/>
      <c r="CP1" s="188"/>
      <c r="CQ1" s="188"/>
      <c r="CR1" s="188"/>
      <c r="CS1" s="188"/>
      <c r="CT1" s="188"/>
      <c r="CU1" s="188"/>
      <c r="CV1" s="188"/>
      <c r="CW1" s="188"/>
      <c r="CX1" s="188"/>
      <c r="CY1" s="188"/>
      <c r="CZ1" s="188"/>
      <c r="DA1" s="188"/>
      <c r="DB1" s="188"/>
      <c r="DC1" s="188"/>
      <c r="DD1" s="188"/>
      <c r="DE1" s="188"/>
      <c r="DF1" s="188"/>
    </row>
    <row r="2" spans="1:256" ht="25.5" customHeight="1" x14ac:dyDescent="0.2">
      <c r="B2" s="68"/>
      <c r="N2" s="129" t="s">
        <v>156</v>
      </c>
      <c r="O2" s="232" t="s">
        <v>424</v>
      </c>
      <c r="P2" s="232"/>
      <c r="Q2" s="232"/>
      <c r="R2" s="232"/>
      <c r="S2" s="232"/>
      <c r="T2" s="232"/>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188"/>
      <c r="BD2" s="188"/>
      <c r="BE2" s="188"/>
      <c r="BF2" s="188"/>
      <c r="BG2" s="188"/>
      <c r="BH2" s="188"/>
      <c r="BI2" s="188"/>
      <c r="BJ2" s="188"/>
      <c r="BK2" s="188"/>
      <c r="BL2" s="188"/>
      <c r="BM2" s="188"/>
      <c r="BN2" s="188"/>
      <c r="BO2" s="188"/>
      <c r="BP2" s="188"/>
      <c r="BQ2" s="188"/>
      <c r="BR2" s="188"/>
      <c r="BS2" s="188"/>
      <c r="BT2" s="188"/>
      <c r="BU2" s="188"/>
      <c r="BV2" s="188"/>
      <c r="BW2" s="188"/>
      <c r="BX2" s="188"/>
      <c r="BY2" s="188"/>
      <c r="BZ2" s="188"/>
      <c r="CA2" s="188"/>
      <c r="CB2" s="188"/>
      <c r="CC2" s="188"/>
      <c r="CD2" s="188"/>
      <c r="CE2" s="188"/>
      <c r="CF2" s="188"/>
      <c r="CG2" s="188"/>
      <c r="CH2" s="188"/>
      <c r="CI2" s="188"/>
      <c r="CJ2" s="188"/>
      <c r="CK2" s="188"/>
      <c r="CL2" s="188"/>
      <c r="CM2" s="188"/>
      <c r="CN2" s="188"/>
      <c r="CO2" s="188"/>
      <c r="CP2" s="188"/>
      <c r="CQ2" s="188"/>
      <c r="CR2" s="188"/>
      <c r="CS2" s="188"/>
      <c r="CT2" s="188"/>
      <c r="CU2" s="188"/>
      <c r="CV2" s="188"/>
      <c r="CW2" s="188"/>
      <c r="CX2" s="188"/>
      <c r="CY2" s="188"/>
      <c r="CZ2" s="188"/>
      <c r="DA2" s="188"/>
      <c r="DB2" s="188"/>
      <c r="DC2" s="188"/>
      <c r="DD2" s="188"/>
      <c r="DE2" s="188"/>
      <c r="DF2" s="188"/>
    </row>
    <row r="3" spans="1:256" ht="25.5" customHeight="1" x14ac:dyDescent="0.2">
      <c r="A3" s="227" t="s">
        <v>68</v>
      </c>
      <c r="B3" s="227" t="s">
        <v>101</v>
      </c>
      <c r="C3" s="227" t="s">
        <v>100</v>
      </c>
      <c r="D3" s="228" t="s">
        <v>151</v>
      </c>
      <c r="E3" s="227" t="s">
        <v>48</v>
      </c>
      <c r="F3" s="227"/>
      <c r="G3" s="227" t="s">
        <v>96</v>
      </c>
      <c r="H3" s="227" t="s">
        <v>142</v>
      </c>
      <c r="I3" s="227" t="s">
        <v>107</v>
      </c>
      <c r="J3" s="227" t="s">
        <v>108</v>
      </c>
      <c r="K3" s="227"/>
      <c r="L3" s="227"/>
      <c r="M3" s="227" t="s">
        <v>147</v>
      </c>
      <c r="N3" s="227" t="s">
        <v>106</v>
      </c>
      <c r="O3" s="227"/>
      <c r="P3" s="227"/>
      <c r="Q3" s="227"/>
      <c r="R3" s="227" t="s">
        <v>154</v>
      </c>
      <c r="S3" s="227" t="s">
        <v>148</v>
      </c>
      <c r="T3" s="233" t="s">
        <v>155</v>
      </c>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c r="BP3" s="188"/>
      <c r="BQ3" s="188"/>
      <c r="BR3" s="188"/>
      <c r="BS3" s="188"/>
      <c r="BT3" s="188"/>
      <c r="BU3" s="188"/>
      <c r="BV3" s="188"/>
      <c r="BW3" s="188"/>
      <c r="BX3" s="188"/>
      <c r="BY3" s="188"/>
      <c r="BZ3" s="188"/>
      <c r="CA3" s="188"/>
      <c r="CB3" s="188"/>
      <c r="CC3" s="188"/>
      <c r="CD3" s="188"/>
      <c r="CE3" s="188"/>
      <c r="CF3" s="188"/>
      <c r="CG3" s="188"/>
      <c r="CH3" s="188"/>
      <c r="CI3" s="188"/>
      <c r="CJ3" s="188"/>
      <c r="CK3" s="188"/>
      <c r="CL3" s="188"/>
      <c r="CM3" s="188"/>
      <c r="CN3" s="188"/>
      <c r="CO3" s="188"/>
      <c r="CP3" s="188"/>
      <c r="CQ3" s="188"/>
      <c r="CR3" s="188"/>
      <c r="CS3" s="188"/>
      <c r="CT3" s="188"/>
      <c r="CU3" s="188"/>
      <c r="CV3" s="188"/>
      <c r="CW3" s="188"/>
      <c r="CX3" s="188"/>
      <c r="CY3" s="188"/>
      <c r="CZ3" s="188"/>
      <c r="DA3" s="188"/>
      <c r="DB3" s="188"/>
      <c r="DC3" s="188"/>
      <c r="DD3" s="188"/>
      <c r="DE3" s="188"/>
      <c r="DF3" s="188"/>
    </row>
    <row r="4" spans="1:256" ht="28.5" customHeight="1" x14ac:dyDescent="0.2">
      <c r="A4" s="227"/>
      <c r="B4" s="227"/>
      <c r="C4" s="227"/>
      <c r="D4" s="228"/>
      <c r="E4" s="227"/>
      <c r="F4" s="227"/>
      <c r="G4" s="227"/>
      <c r="H4" s="227"/>
      <c r="I4" s="227"/>
      <c r="J4" s="112" t="s">
        <v>202</v>
      </c>
      <c r="K4" s="113" t="s">
        <v>200</v>
      </c>
      <c r="L4" s="114" t="s">
        <v>201</v>
      </c>
      <c r="M4" s="227"/>
      <c r="N4" s="115" t="s">
        <v>140</v>
      </c>
      <c r="O4" s="115" t="s">
        <v>141</v>
      </c>
      <c r="P4" s="115" t="s">
        <v>145</v>
      </c>
      <c r="Q4" s="115" t="s">
        <v>146</v>
      </c>
      <c r="R4" s="227"/>
      <c r="S4" s="227"/>
      <c r="T4" s="233"/>
      <c r="U4" s="65" t="s">
        <v>126</v>
      </c>
      <c r="V4" s="65" t="s">
        <v>127</v>
      </c>
      <c r="W4" s="65" t="s">
        <v>128</v>
      </c>
      <c r="X4" s="65" t="s">
        <v>129</v>
      </c>
      <c r="Y4" s="65" t="s">
        <v>125</v>
      </c>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c r="BQ4" s="188"/>
      <c r="BR4" s="188"/>
      <c r="BS4" s="188"/>
      <c r="BT4" s="188"/>
      <c r="BU4" s="188"/>
      <c r="BV4" s="188"/>
      <c r="BW4" s="188"/>
      <c r="BX4" s="188"/>
      <c r="BY4" s="188"/>
      <c r="BZ4" s="188"/>
      <c r="CA4" s="188"/>
      <c r="CB4" s="188"/>
      <c r="CC4" s="188"/>
      <c r="CD4" s="188"/>
      <c r="CE4" s="188"/>
      <c r="CF4" s="188"/>
      <c r="CG4" s="188"/>
      <c r="CH4" s="188"/>
      <c r="CI4" s="188"/>
      <c r="CJ4" s="188"/>
      <c r="CK4" s="188"/>
      <c r="CL4" s="188"/>
      <c r="CM4" s="188"/>
      <c r="CN4" s="188"/>
      <c r="CO4" s="188"/>
      <c r="CP4" s="188"/>
      <c r="CQ4" s="188"/>
      <c r="CR4" s="188"/>
      <c r="CS4" s="188"/>
      <c r="CT4" s="188"/>
      <c r="CU4" s="188"/>
      <c r="CV4" s="188"/>
      <c r="CW4" s="188"/>
      <c r="CX4" s="188"/>
      <c r="CY4" s="188"/>
      <c r="CZ4" s="188"/>
      <c r="DA4" s="188"/>
      <c r="DB4" s="188"/>
      <c r="DC4" s="188"/>
      <c r="DD4" s="188"/>
      <c r="DE4" s="188"/>
      <c r="DF4" s="188"/>
    </row>
    <row r="5" spans="1:256" s="75" customFormat="1" ht="50.1" hidden="1" customHeight="1" x14ac:dyDescent="0.2">
      <c r="A5" s="103" t="s">
        <v>109</v>
      </c>
      <c r="B5" s="74" t="s">
        <v>104</v>
      </c>
      <c r="C5" s="74" t="s">
        <v>110</v>
      </c>
      <c r="D5" s="76" t="s">
        <v>149</v>
      </c>
      <c r="E5" s="214" t="s">
        <v>255</v>
      </c>
      <c r="F5" s="214"/>
      <c r="G5" s="102" t="s">
        <v>256</v>
      </c>
      <c r="H5" s="102" t="s">
        <v>144</v>
      </c>
      <c r="I5" s="102" t="s">
        <v>105</v>
      </c>
      <c r="J5" s="78" t="s">
        <v>386</v>
      </c>
      <c r="K5" s="175" t="s">
        <v>385</v>
      </c>
      <c r="L5" s="79" t="s">
        <v>384</v>
      </c>
      <c r="M5" s="116">
        <v>1</v>
      </c>
      <c r="N5" s="117">
        <v>0.51</v>
      </c>
      <c r="O5" s="117">
        <v>0.49</v>
      </c>
      <c r="P5" s="117">
        <v>0</v>
      </c>
      <c r="Q5" s="117">
        <v>0</v>
      </c>
      <c r="R5" s="117">
        <v>0.49</v>
      </c>
      <c r="S5" s="130">
        <f>SUM(N5:Q5)</f>
        <v>1</v>
      </c>
      <c r="T5" s="118">
        <f>O5/R5</f>
        <v>1</v>
      </c>
      <c r="U5" s="75">
        <v>0</v>
      </c>
      <c r="V5" s="75">
        <f>-COS((P5/Y5)*PI())</f>
        <v>-1</v>
      </c>
      <c r="W5" s="75">
        <v>0</v>
      </c>
      <c r="X5" s="75">
        <f>SIN((P5/Y5)*PI())</f>
        <v>0</v>
      </c>
      <c r="Y5" s="77">
        <v>1</v>
      </c>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row>
    <row r="6" spans="1:256" s="75" customFormat="1" ht="50.1" hidden="1" customHeight="1" x14ac:dyDescent="0.2">
      <c r="A6" s="103" t="s">
        <v>109</v>
      </c>
      <c r="B6" s="74" t="s">
        <v>104</v>
      </c>
      <c r="C6" s="74" t="s">
        <v>110</v>
      </c>
      <c r="D6" s="76" t="s">
        <v>150</v>
      </c>
      <c r="E6" s="214" t="s">
        <v>257</v>
      </c>
      <c r="F6" s="214"/>
      <c r="G6" s="102" t="s">
        <v>258</v>
      </c>
      <c r="H6" s="102" t="s">
        <v>144</v>
      </c>
      <c r="I6" s="102" t="s">
        <v>105</v>
      </c>
      <c r="J6" s="78" t="s">
        <v>386</v>
      </c>
      <c r="K6" s="104" t="s">
        <v>385</v>
      </c>
      <c r="L6" s="79" t="s">
        <v>384</v>
      </c>
      <c r="M6" s="116">
        <v>1</v>
      </c>
      <c r="N6" s="117">
        <v>0.51</v>
      </c>
      <c r="O6" s="117">
        <v>0.49</v>
      </c>
      <c r="P6" s="117">
        <v>0</v>
      </c>
      <c r="Q6" s="117">
        <v>0</v>
      </c>
      <c r="R6" s="117">
        <v>0.49</v>
      </c>
      <c r="S6" s="130">
        <f t="shared" ref="S6:S61" si="0">SUM(N6:Q6)</f>
        <v>1</v>
      </c>
      <c r="T6" s="118">
        <f>O6/R6</f>
        <v>1</v>
      </c>
      <c r="Y6" s="77"/>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row>
    <row r="7" spans="1:256" s="75" customFormat="1" ht="50.1" hidden="1" customHeight="1" x14ac:dyDescent="0.2">
      <c r="A7" s="103" t="s">
        <v>109</v>
      </c>
      <c r="B7" s="74" t="s">
        <v>104</v>
      </c>
      <c r="C7" s="74" t="s">
        <v>110</v>
      </c>
      <c r="D7" s="76" t="s">
        <v>261</v>
      </c>
      <c r="E7" s="214" t="s">
        <v>259</v>
      </c>
      <c r="F7" s="215"/>
      <c r="G7" s="102" t="s">
        <v>260</v>
      </c>
      <c r="H7" s="102" t="s">
        <v>144</v>
      </c>
      <c r="I7" s="102" t="s">
        <v>105</v>
      </c>
      <c r="J7" s="78" t="s">
        <v>381</v>
      </c>
      <c r="K7" s="104" t="s">
        <v>382</v>
      </c>
      <c r="L7" s="79" t="s">
        <v>383</v>
      </c>
      <c r="M7" s="116">
        <v>197184</v>
      </c>
      <c r="N7" s="96">
        <v>53328</v>
      </c>
      <c r="O7" s="120">
        <v>53321</v>
      </c>
      <c r="P7" s="120">
        <v>80577</v>
      </c>
      <c r="Q7" s="120">
        <v>74254</v>
      </c>
      <c r="R7" s="96">
        <v>49296</v>
      </c>
      <c r="S7" s="184">
        <f t="shared" si="0"/>
        <v>261480</v>
      </c>
      <c r="T7" s="118">
        <v>1</v>
      </c>
      <c r="Y7" s="77"/>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row>
    <row r="8" spans="1:256" s="85" customFormat="1" ht="51" hidden="1" customHeight="1" x14ac:dyDescent="0.2">
      <c r="A8" s="141" t="s">
        <v>109</v>
      </c>
      <c r="B8" s="141" t="s">
        <v>104</v>
      </c>
      <c r="C8" s="141" t="s">
        <v>110</v>
      </c>
      <c r="D8" s="147" t="s">
        <v>264</v>
      </c>
      <c r="E8" s="213" t="s">
        <v>262</v>
      </c>
      <c r="F8" s="216"/>
      <c r="G8" s="140" t="s">
        <v>263</v>
      </c>
      <c r="H8" s="140" t="s">
        <v>144</v>
      </c>
      <c r="I8" s="140" t="s">
        <v>105</v>
      </c>
      <c r="J8" s="78" t="s">
        <v>436</v>
      </c>
      <c r="K8" s="142" t="s">
        <v>435</v>
      </c>
      <c r="L8" s="79" t="s">
        <v>387</v>
      </c>
      <c r="M8" s="119">
        <v>0.32</v>
      </c>
      <c r="N8" s="148">
        <v>9.7900000000000001E-2</v>
      </c>
      <c r="O8" s="149">
        <v>0.10390000000000001</v>
      </c>
      <c r="P8" s="149">
        <v>6.9800000000000001E-2</v>
      </c>
      <c r="Q8" s="149">
        <v>5.7825977723808729E-2</v>
      </c>
      <c r="R8" s="148">
        <v>0.08</v>
      </c>
      <c r="S8" s="130">
        <f t="shared" si="0"/>
        <v>0.32942597772380872</v>
      </c>
      <c r="T8" s="118">
        <v>1</v>
      </c>
      <c r="Y8" s="15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row>
    <row r="9" spans="1:256" s="75" customFormat="1" ht="51" hidden="1" customHeight="1" x14ac:dyDescent="0.2">
      <c r="A9" s="103" t="s">
        <v>109</v>
      </c>
      <c r="B9" s="74" t="s">
        <v>104</v>
      </c>
      <c r="C9" s="74" t="s">
        <v>110</v>
      </c>
      <c r="D9" s="76" t="s">
        <v>266</v>
      </c>
      <c r="E9" s="213" t="s">
        <v>340</v>
      </c>
      <c r="F9" s="216"/>
      <c r="G9" s="102" t="s">
        <v>265</v>
      </c>
      <c r="H9" s="102" t="s">
        <v>144</v>
      </c>
      <c r="I9" s="102" t="s">
        <v>105</v>
      </c>
      <c r="J9" s="78" t="s">
        <v>270</v>
      </c>
      <c r="K9" s="104" t="s">
        <v>271</v>
      </c>
      <c r="L9" s="79" t="s">
        <v>272</v>
      </c>
      <c r="M9" s="119">
        <v>0.02</v>
      </c>
      <c r="N9" s="95">
        <v>6.1499999999999999E-2</v>
      </c>
      <c r="O9" s="131">
        <v>0.12180000000000001</v>
      </c>
      <c r="P9" s="131">
        <v>8.9899999999999994E-2</v>
      </c>
      <c r="Q9" s="131">
        <v>7.4872997264556471E-2</v>
      </c>
      <c r="R9" s="95">
        <v>5.0000000000000001E-3</v>
      </c>
      <c r="S9" s="130">
        <f t="shared" si="0"/>
        <v>0.34807299726455648</v>
      </c>
      <c r="T9" s="118">
        <v>1</v>
      </c>
      <c r="Y9" s="77"/>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row>
    <row r="10" spans="1:256" s="80" customFormat="1" ht="50.1" hidden="1" customHeight="1" x14ac:dyDescent="0.2">
      <c r="A10" s="103" t="s">
        <v>109</v>
      </c>
      <c r="B10" s="74" t="s">
        <v>104</v>
      </c>
      <c r="C10" s="74" t="s">
        <v>110</v>
      </c>
      <c r="D10" s="76" t="s">
        <v>267</v>
      </c>
      <c r="E10" s="213" t="s">
        <v>269</v>
      </c>
      <c r="F10" s="216"/>
      <c r="G10" s="102" t="s">
        <v>268</v>
      </c>
      <c r="H10" s="102" t="s">
        <v>144</v>
      </c>
      <c r="I10" s="102" t="s">
        <v>105</v>
      </c>
      <c r="J10" s="78" t="s">
        <v>355</v>
      </c>
      <c r="K10" s="104" t="s">
        <v>354</v>
      </c>
      <c r="L10" s="79" t="s">
        <v>246</v>
      </c>
      <c r="M10" s="120">
        <v>40</v>
      </c>
      <c r="N10" s="132">
        <v>12</v>
      </c>
      <c r="O10" s="132">
        <v>21</v>
      </c>
      <c r="P10" s="132">
        <v>15</v>
      </c>
      <c r="Q10" s="132">
        <v>26</v>
      </c>
      <c r="R10" s="96">
        <v>10</v>
      </c>
      <c r="S10" s="130">
        <f t="shared" si="0"/>
        <v>74</v>
      </c>
      <c r="T10" s="118">
        <v>1</v>
      </c>
      <c r="U10" s="80">
        <v>0</v>
      </c>
      <c r="V10" s="80">
        <f>-COS((P10/Y10)*PI())</f>
        <v>1</v>
      </c>
      <c r="W10" s="80">
        <v>0</v>
      </c>
      <c r="X10" s="80">
        <f>SIN((P10/Y10)*PI())</f>
        <v>5.3904363611634309E-15</v>
      </c>
      <c r="Y10" s="81">
        <v>1</v>
      </c>
      <c r="IV10" s="82">
        <f>AVERAGE(T5:T10)</f>
        <v>1</v>
      </c>
    </row>
    <row r="11" spans="1:256" s="80" customFormat="1" ht="50.1" hidden="1" customHeight="1" x14ac:dyDescent="0.2">
      <c r="A11" s="193" t="s">
        <v>109</v>
      </c>
      <c r="B11" s="194" t="s">
        <v>104</v>
      </c>
      <c r="C11" s="194" t="s">
        <v>110</v>
      </c>
      <c r="D11" s="76" t="s">
        <v>398</v>
      </c>
      <c r="E11" s="229" t="s">
        <v>399</v>
      </c>
      <c r="F11" s="230"/>
      <c r="G11" s="192" t="s">
        <v>401</v>
      </c>
      <c r="H11" s="192" t="s">
        <v>144</v>
      </c>
      <c r="I11" s="192" t="s">
        <v>105</v>
      </c>
      <c r="J11" s="78" t="s">
        <v>405</v>
      </c>
      <c r="K11" s="175" t="s">
        <v>404</v>
      </c>
      <c r="L11" s="79" t="s">
        <v>403</v>
      </c>
      <c r="M11" s="188">
        <v>1</v>
      </c>
      <c r="N11" s="132">
        <v>0</v>
      </c>
      <c r="O11" s="132">
        <v>0</v>
      </c>
      <c r="P11" s="196">
        <v>0.6</v>
      </c>
      <c r="Q11" s="196">
        <v>0.4</v>
      </c>
      <c r="R11" s="197">
        <v>0.6</v>
      </c>
      <c r="S11" s="130">
        <f t="shared" si="0"/>
        <v>1</v>
      </c>
      <c r="T11" s="118">
        <f>+P11/R11</f>
        <v>1</v>
      </c>
      <c r="Y11" s="81"/>
      <c r="IV11" s="82"/>
    </row>
    <row r="12" spans="1:256" s="80" customFormat="1" ht="50.1" hidden="1" customHeight="1" x14ac:dyDescent="0.2">
      <c r="A12" s="193" t="s">
        <v>109</v>
      </c>
      <c r="B12" s="194" t="s">
        <v>104</v>
      </c>
      <c r="C12" s="194" t="s">
        <v>110</v>
      </c>
      <c r="D12" s="76" t="s">
        <v>397</v>
      </c>
      <c r="E12" s="229" t="s">
        <v>400</v>
      </c>
      <c r="F12" s="230"/>
      <c r="G12" s="192" t="s">
        <v>402</v>
      </c>
      <c r="H12" s="192" t="s">
        <v>144</v>
      </c>
      <c r="I12" s="192" t="s">
        <v>105</v>
      </c>
      <c r="J12" s="78" t="s">
        <v>439</v>
      </c>
      <c r="K12" s="175" t="s">
        <v>438</v>
      </c>
      <c r="L12" s="79" t="s">
        <v>437</v>
      </c>
      <c r="M12" s="195">
        <v>19</v>
      </c>
      <c r="N12" s="132">
        <v>0</v>
      </c>
      <c r="O12" s="132">
        <v>0</v>
      </c>
      <c r="P12" s="132">
        <v>3</v>
      </c>
      <c r="Q12" s="132">
        <v>16</v>
      </c>
      <c r="R12" s="96">
        <v>16</v>
      </c>
      <c r="S12" s="130">
        <f t="shared" si="0"/>
        <v>19</v>
      </c>
      <c r="T12" s="118">
        <f>+Q12/R12</f>
        <v>1</v>
      </c>
      <c r="Y12" s="81"/>
      <c r="IV12" s="82"/>
    </row>
    <row r="13" spans="1:256" s="85" customFormat="1" ht="50.1" hidden="1" customHeight="1" x14ac:dyDescent="0.2">
      <c r="A13" s="108" t="s">
        <v>102</v>
      </c>
      <c r="B13" s="109" t="s">
        <v>104</v>
      </c>
      <c r="C13" s="108" t="s">
        <v>103</v>
      </c>
      <c r="D13" s="84" t="s">
        <v>152</v>
      </c>
      <c r="E13" s="214" t="s">
        <v>375</v>
      </c>
      <c r="F13" s="214"/>
      <c r="G13" s="108" t="s">
        <v>376</v>
      </c>
      <c r="H13" s="108" t="s">
        <v>144</v>
      </c>
      <c r="I13" s="108" t="s">
        <v>105</v>
      </c>
      <c r="J13" s="78" t="s">
        <v>206</v>
      </c>
      <c r="K13" s="110" t="s">
        <v>207</v>
      </c>
      <c r="L13" s="79" t="s">
        <v>208</v>
      </c>
      <c r="M13" s="70">
        <v>1</v>
      </c>
      <c r="N13" s="70">
        <v>0.8</v>
      </c>
      <c r="O13" s="98">
        <v>1</v>
      </c>
      <c r="P13" s="98">
        <v>1</v>
      </c>
      <c r="Q13" s="91">
        <v>0.86</v>
      </c>
      <c r="R13" s="70">
        <v>1</v>
      </c>
      <c r="S13" s="130">
        <f t="shared" si="0"/>
        <v>3.6599999999999997</v>
      </c>
      <c r="T13" s="118">
        <f>+Q13/R13</f>
        <v>0.86</v>
      </c>
      <c r="Y13" s="86"/>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IV13" s="86">
        <f>AVERAGE(T13)</f>
        <v>0.86</v>
      </c>
    </row>
    <row r="14" spans="1:256" s="75" customFormat="1" ht="56.25" hidden="1" customHeight="1" x14ac:dyDescent="0.2">
      <c r="A14" s="103" t="s">
        <v>153</v>
      </c>
      <c r="B14" s="102" t="s">
        <v>168</v>
      </c>
      <c r="C14" s="103" t="s">
        <v>103</v>
      </c>
      <c r="D14" s="84" t="s">
        <v>194</v>
      </c>
      <c r="E14" s="214" t="s">
        <v>248</v>
      </c>
      <c r="F14" s="214"/>
      <c r="G14" s="102" t="s">
        <v>374</v>
      </c>
      <c r="H14" s="102" t="s">
        <v>144</v>
      </c>
      <c r="I14" s="102" t="s">
        <v>105</v>
      </c>
      <c r="J14" s="78" t="s">
        <v>203</v>
      </c>
      <c r="K14" s="105" t="s">
        <v>204</v>
      </c>
      <c r="L14" s="79" t="s">
        <v>249</v>
      </c>
      <c r="M14" s="66">
        <v>1</v>
      </c>
      <c r="N14" s="97">
        <v>1</v>
      </c>
      <c r="O14" s="97">
        <v>1</v>
      </c>
      <c r="P14" s="97">
        <v>1</v>
      </c>
      <c r="Q14" s="97">
        <v>1</v>
      </c>
      <c r="R14" s="97">
        <v>1</v>
      </c>
      <c r="S14" s="130">
        <f t="shared" si="0"/>
        <v>4</v>
      </c>
      <c r="T14" s="118">
        <f>Q14/R14</f>
        <v>1</v>
      </c>
      <c r="Y14" s="83"/>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row>
    <row r="15" spans="1:256" s="75" customFormat="1" ht="50.1" hidden="1" customHeight="1" x14ac:dyDescent="0.2">
      <c r="A15" s="103" t="s">
        <v>153</v>
      </c>
      <c r="B15" s="102" t="s">
        <v>168</v>
      </c>
      <c r="C15" s="103" t="s">
        <v>103</v>
      </c>
      <c r="D15" s="84" t="s">
        <v>195</v>
      </c>
      <c r="E15" s="214" t="s">
        <v>250</v>
      </c>
      <c r="F15" s="215"/>
      <c r="G15" s="102" t="s">
        <v>197</v>
      </c>
      <c r="H15" s="102" t="s">
        <v>143</v>
      </c>
      <c r="I15" s="102" t="s">
        <v>105</v>
      </c>
      <c r="J15" s="78" t="s">
        <v>139</v>
      </c>
      <c r="K15" s="105" t="s">
        <v>251</v>
      </c>
      <c r="L15" s="79" t="s">
        <v>205</v>
      </c>
      <c r="M15" s="66">
        <v>1</v>
      </c>
      <c r="N15" s="97">
        <v>1</v>
      </c>
      <c r="O15" s="97">
        <v>1</v>
      </c>
      <c r="P15" s="97">
        <v>1</v>
      </c>
      <c r="Q15" s="97">
        <v>1</v>
      </c>
      <c r="R15" s="97">
        <v>1</v>
      </c>
      <c r="S15" s="130">
        <f t="shared" si="0"/>
        <v>4</v>
      </c>
      <c r="T15" s="118">
        <f>Q15/R15</f>
        <v>1</v>
      </c>
      <c r="V15" s="75">
        <f t="shared" ref="V15:V18" si="1">-COS((P15/Y15)*PI())</f>
        <v>1</v>
      </c>
      <c r="W15" s="75">
        <v>0</v>
      </c>
      <c r="X15" s="75">
        <f t="shared" ref="X15:X18" si="2">SIN((P15/Y15)*PI())</f>
        <v>1.22514845490862E-16</v>
      </c>
      <c r="Y15" s="83">
        <v>1</v>
      </c>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row>
    <row r="16" spans="1:256" s="85" customFormat="1" ht="50.1" hidden="1" customHeight="1" x14ac:dyDescent="0.2">
      <c r="A16" s="103" t="s">
        <v>153</v>
      </c>
      <c r="B16" s="102" t="s">
        <v>168</v>
      </c>
      <c r="C16" s="103" t="s">
        <v>103</v>
      </c>
      <c r="D16" s="84" t="s">
        <v>196</v>
      </c>
      <c r="E16" s="214" t="s">
        <v>291</v>
      </c>
      <c r="F16" s="215"/>
      <c r="G16" s="102" t="s">
        <v>377</v>
      </c>
      <c r="H16" s="102" t="s">
        <v>144</v>
      </c>
      <c r="I16" s="102" t="s">
        <v>105</v>
      </c>
      <c r="J16" s="78" t="s">
        <v>139</v>
      </c>
      <c r="K16" s="105" t="s">
        <v>423</v>
      </c>
      <c r="L16" s="79" t="s">
        <v>230</v>
      </c>
      <c r="M16" s="70">
        <v>1</v>
      </c>
      <c r="N16" s="189">
        <v>0.18179999999999999</v>
      </c>
      <c r="O16" s="111">
        <v>0.2278</v>
      </c>
      <c r="P16" s="189">
        <v>0.27350000000000002</v>
      </c>
      <c r="Q16" s="189">
        <v>0.31690000000000002</v>
      </c>
      <c r="R16" s="111">
        <v>0.29299999999999998</v>
      </c>
      <c r="S16" s="130">
        <f t="shared" si="0"/>
        <v>1</v>
      </c>
      <c r="T16" s="118">
        <v>1</v>
      </c>
      <c r="U16" s="85">
        <v>0</v>
      </c>
      <c r="V16" s="85">
        <f t="shared" si="1"/>
        <v>-0.5778576243835053</v>
      </c>
      <c r="W16" s="85">
        <v>0</v>
      </c>
      <c r="X16" s="85">
        <f t="shared" si="2"/>
        <v>0.81613759008016029</v>
      </c>
      <c r="Y16" s="86">
        <v>0.9</v>
      </c>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IV16" s="86">
        <f>AVERAGE(T10:T16)</f>
        <v>0.97999999999999987</v>
      </c>
    </row>
    <row r="17" spans="1:256" s="75" customFormat="1" ht="50.1" hidden="1" customHeight="1" x14ac:dyDescent="0.2">
      <c r="A17" s="102" t="s">
        <v>164</v>
      </c>
      <c r="B17" s="103" t="s">
        <v>118</v>
      </c>
      <c r="C17" s="103" t="s">
        <v>110</v>
      </c>
      <c r="D17" s="84" t="s">
        <v>165</v>
      </c>
      <c r="E17" s="214" t="s">
        <v>171</v>
      </c>
      <c r="F17" s="215"/>
      <c r="G17" s="102" t="s">
        <v>173</v>
      </c>
      <c r="H17" s="102" t="s">
        <v>144</v>
      </c>
      <c r="I17" s="102" t="s">
        <v>105</v>
      </c>
      <c r="J17" s="78" t="s">
        <v>346</v>
      </c>
      <c r="K17" s="104" t="s">
        <v>347</v>
      </c>
      <c r="L17" s="79" t="s">
        <v>348</v>
      </c>
      <c r="M17" s="70">
        <v>0.1</v>
      </c>
      <c r="N17" s="133">
        <v>0.03</v>
      </c>
      <c r="O17" s="133">
        <v>7.0000000000000007E-2</v>
      </c>
      <c r="P17" s="133">
        <v>0</v>
      </c>
      <c r="Q17" s="133">
        <v>0</v>
      </c>
      <c r="R17" s="133">
        <v>7.0000000000000007E-2</v>
      </c>
      <c r="S17" s="130">
        <f t="shared" si="0"/>
        <v>0.1</v>
      </c>
      <c r="T17" s="118">
        <f>O17/R17</f>
        <v>1</v>
      </c>
      <c r="U17" s="75">
        <v>0</v>
      </c>
      <c r="V17" s="75">
        <f t="shared" si="1"/>
        <v>-1</v>
      </c>
      <c r="W17" s="75">
        <v>0</v>
      </c>
      <c r="X17" s="75">
        <f t="shared" si="2"/>
        <v>0</v>
      </c>
      <c r="Y17" s="83">
        <v>1</v>
      </c>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row>
    <row r="18" spans="1:256" s="75" customFormat="1" ht="50.1" hidden="1" customHeight="1" x14ac:dyDescent="0.2">
      <c r="A18" s="102" t="s">
        <v>164</v>
      </c>
      <c r="B18" s="103" t="s">
        <v>118</v>
      </c>
      <c r="C18" s="103" t="s">
        <v>110</v>
      </c>
      <c r="D18" s="84" t="s">
        <v>166</v>
      </c>
      <c r="E18" s="214" t="s">
        <v>172</v>
      </c>
      <c r="F18" s="215"/>
      <c r="G18" s="102" t="s">
        <v>174</v>
      </c>
      <c r="H18" s="102" t="s">
        <v>144</v>
      </c>
      <c r="I18" s="102" t="s">
        <v>105</v>
      </c>
      <c r="J18" s="78" t="s">
        <v>252</v>
      </c>
      <c r="K18" s="104" t="s">
        <v>253</v>
      </c>
      <c r="L18" s="79" t="s">
        <v>254</v>
      </c>
      <c r="M18" s="181">
        <v>1</v>
      </c>
      <c r="N18" s="134">
        <v>0.42</v>
      </c>
      <c r="O18" s="133">
        <v>0.57999999999999996</v>
      </c>
      <c r="P18" s="133">
        <v>0</v>
      </c>
      <c r="Q18" s="133">
        <v>0</v>
      </c>
      <c r="R18" s="133">
        <v>0.53</v>
      </c>
      <c r="S18" s="130">
        <f t="shared" si="0"/>
        <v>1</v>
      </c>
      <c r="T18" s="118">
        <v>1</v>
      </c>
      <c r="U18" s="75">
        <v>0</v>
      </c>
      <c r="V18" s="75">
        <f t="shared" si="1"/>
        <v>-1</v>
      </c>
      <c r="W18" s="75">
        <v>0</v>
      </c>
      <c r="X18" s="75">
        <f t="shared" si="2"/>
        <v>0</v>
      </c>
      <c r="Y18" s="83">
        <v>1</v>
      </c>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row>
    <row r="19" spans="1:256" s="75" customFormat="1" ht="50.1" hidden="1" customHeight="1" x14ac:dyDescent="0.2">
      <c r="A19" s="192" t="s">
        <v>164</v>
      </c>
      <c r="B19" s="193" t="s">
        <v>118</v>
      </c>
      <c r="C19" s="193" t="s">
        <v>110</v>
      </c>
      <c r="D19" s="84" t="s">
        <v>406</v>
      </c>
      <c r="E19" s="213" t="s">
        <v>391</v>
      </c>
      <c r="F19" s="216"/>
      <c r="G19" s="192" t="s">
        <v>412</v>
      </c>
      <c r="H19" s="192" t="s">
        <v>144</v>
      </c>
      <c r="I19" s="192" t="s">
        <v>105</v>
      </c>
      <c r="J19" s="78" t="s">
        <v>427</v>
      </c>
      <c r="K19" s="175" t="s">
        <v>425</v>
      </c>
      <c r="L19" s="79" t="s">
        <v>426</v>
      </c>
      <c r="M19" s="181">
        <v>4</v>
      </c>
      <c r="N19" s="133">
        <v>0</v>
      </c>
      <c r="O19" s="133">
        <v>0</v>
      </c>
      <c r="P19" s="134">
        <v>0.45</v>
      </c>
      <c r="Q19" s="133">
        <v>2.15</v>
      </c>
      <c r="R19" s="133">
        <v>3.55</v>
      </c>
      <c r="S19" s="130">
        <f t="shared" si="0"/>
        <v>2.6</v>
      </c>
      <c r="T19" s="118">
        <f t="shared" ref="T19:T24" si="3">+Q19/R19</f>
        <v>0.60563380281690138</v>
      </c>
      <c r="Y19" s="83"/>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row>
    <row r="20" spans="1:256" s="75" customFormat="1" ht="50.1" hidden="1" customHeight="1" x14ac:dyDescent="0.2">
      <c r="A20" s="192" t="s">
        <v>164</v>
      </c>
      <c r="B20" s="193" t="s">
        <v>118</v>
      </c>
      <c r="C20" s="193" t="s">
        <v>110</v>
      </c>
      <c r="D20" s="84" t="s">
        <v>407</v>
      </c>
      <c r="E20" s="213" t="s">
        <v>392</v>
      </c>
      <c r="F20" s="216"/>
      <c r="G20" s="192" t="s">
        <v>413</v>
      </c>
      <c r="H20" s="192" t="s">
        <v>144</v>
      </c>
      <c r="I20" s="192" t="s">
        <v>105</v>
      </c>
      <c r="J20" s="78" t="s">
        <v>252</v>
      </c>
      <c r="K20" s="175" t="s">
        <v>419</v>
      </c>
      <c r="L20" s="79" t="s">
        <v>418</v>
      </c>
      <c r="M20" s="181">
        <v>1</v>
      </c>
      <c r="N20" s="133">
        <v>0</v>
      </c>
      <c r="O20" s="133">
        <v>0</v>
      </c>
      <c r="P20" s="133">
        <v>0.6</v>
      </c>
      <c r="Q20" s="133">
        <v>0.4</v>
      </c>
      <c r="R20" s="133">
        <v>0.4</v>
      </c>
      <c r="S20" s="130">
        <f t="shared" si="0"/>
        <v>1</v>
      </c>
      <c r="T20" s="118">
        <f t="shared" si="3"/>
        <v>1</v>
      </c>
      <c r="Y20" s="83"/>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row>
    <row r="21" spans="1:256" s="75" customFormat="1" ht="50.1" hidden="1" customHeight="1" x14ac:dyDescent="0.2">
      <c r="A21" s="192" t="s">
        <v>164</v>
      </c>
      <c r="B21" s="193" t="s">
        <v>118</v>
      </c>
      <c r="C21" s="193" t="s">
        <v>110</v>
      </c>
      <c r="D21" s="84" t="s">
        <v>408</v>
      </c>
      <c r="E21" s="213" t="s">
        <v>393</v>
      </c>
      <c r="F21" s="216"/>
      <c r="G21" s="192" t="s">
        <v>414</v>
      </c>
      <c r="H21" s="192" t="s">
        <v>144</v>
      </c>
      <c r="I21" s="192" t="s">
        <v>105</v>
      </c>
      <c r="J21" s="78" t="s">
        <v>428</v>
      </c>
      <c r="K21" s="175" t="s">
        <v>429</v>
      </c>
      <c r="L21" s="79" t="s">
        <v>418</v>
      </c>
      <c r="M21" s="181">
        <v>1</v>
      </c>
      <c r="N21" s="133">
        <v>0</v>
      </c>
      <c r="O21" s="133">
        <v>0</v>
      </c>
      <c r="P21" s="133">
        <v>0.45</v>
      </c>
      <c r="Q21" s="133">
        <v>0.55000000000000004</v>
      </c>
      <c r="R21" s="199">
        <v>0.55000000000000004</v>
      </c>
      <c r="S21" s="130">
        <f t="shared" si="0"/>
        <v>1</v>
      </c>
      <c r="T21" s="118">
        <f t="shared" si="3"/>
        <v>1</v>
      </c>
      <c r="Y21" s="83"/>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row>
    <row r="22" spans="1:256" s="75" customFormat="1" ht="50.1" hidden="1" customHeight="1" x14ac:dyDescent="0.2">
      <c r="A22" s="192" t="s">
        <v>164</v>
      </c>
      <c r="B22" s="193" t="s">
        <v>118</v>
      </c>
      <c r="C22" s="193" t="s">
        <v>110</v>
      </c>
      <c r="D22" s="84" t="s">
        <v>409</v>
      </c>
      <c r="E22" s="213" t="s">
        <v>394</v>
      </c>
      <c r="F22" s="216"/>
      <c r="G22" s="192" t="s">
        <v>415</v>
      </c>
      <c r="H22" s="192" t="s">
        <v>144</v>
      </c>
      <c r="I22" s="192" t="s">
        <v>105</v>
      </c>
      <c r="J22" s="78" t="s">
        <v>420</v>
      </c>
      <c r="K22" s="175" t="s">
        <v>404</v>
      </c>
      <c r="L22" s="79" t="s">
        <v>403</v>
      </c>
      <c r="M22" s="181">
        <v>1</v>
      </c>
      <c r="N22" s="133">
        <v>0</v>
      </c>
      <c r="O22" s="133">
        <v>0</v>
      </c>
      <c r="P22" s="133">
        <v>0.4</v>
      </c>
      <c r="Q22" s="133">
        <v>0.6</v>
      </c>
      <c r="R22" s="133">
        <v>0.6</v>
      </c>
      <c r="S22" s="130">
        <f t="shared" si="0"/>
        <v>1</v>
      </c>
      <c r="T22" s="118">
        <f t="shared" si="3"/>
        <v>1</v>
      </c>
      <c r="Y22" s="83"/>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row>
    <row r="23" spans="1:256" s="75" customFormat="1" ht="50.1" hidden="1" customHeight="1" x14ac:dyDescent="0.2">
      <c r="A23" s="192" t="s">
        <v>164</v>
      </c>
      <c r="B23" s="193" t="s">
        <v>118</v>
      </c>
      <c r="C23" s="193" t="s">
        <v>110</v>
      </c>
      <c r="D23" s="84" t="s">
        <v>410</v>
      </c>
      <c r="E23" s="213" t="s">
        <v>395</v>
      </c>
      <c r="F23" s="216"/>
      <c r="G23" s="192" t="s">
        <v>416</v>
      </c>
      <c r="H23" s="192" t="s">
        <v>144</v>
      </c>
      <c r="I23" s="192" t="s">
        <v>105</v>
      </c>
      <c r="J23" s="78" t="s">
        <v>431</v>
      </c>
      <c r="K23" s="175" t="s">
        <v>430</v>
      </c>
      <c r="L23" s="79" t="s">
        <v>384</v>
      </c>
      <c r="M23" s="181">
        <v>1</v>
      </c>
      <c r="N23" s="133">
        <v>0</v>
      </c>
      <c r="O23" s="133">
        <v>0</v>
      </c>
      <c r="P23" s="133">
        <v>0.35</v>
      </c>
      <c r="Q23" s="133">
        <v>0.64</v>
      </c>
      <c r="R23" s="133">
        <v>0.65</v>
      </c>
      <c r="S23" s="130">
        <f t="shared" si="0"/>
        <v>0.99</v>
      </c>
      <c r="T23" s="118">
        <f t="shared" si="3"/>
        <v>0.98461538461538456</v>
      </c>
      <c r="Y23" s="83"/>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row>
    <row r="24" spans="1:256" s="75" customFormat="1" ht="50.1" hidden="1" customHeight="1" x14ac:dyDescent="0.2">
      <c r="A24" s="192" t="s">
        <v>164</v>
      </c>
      <c r="B24" s="193" t="s">
        <v>118</v>
      </c>
      <c r="C24" s="193" t="s">
        <v>110</v>
      </c>
      <c r="D24" s="84" t="s">
        <v>411</v>
      </c>
      <c r="E24" s="213" t="s">
        <v>396</v>
      </c>
      <c r="F24" s="216"/>
      <c r="G24" s="192" t="s">
        <v>417</v>
      </c>
      <c r="H24" s="192" t="s">
        <v>144</v>
      </c>
      <c r="I24" s="192" t="s">
        <v>105</v>
      </c>
      <c r="J24" s="78" t="s">
        <v>434</v>
      </c>
      <c r="K24" s="175" t="s">
        <v>433</v>
      </c>
      <c r="L24" s="79" t="s">
        <v>432</v>
      </c>
      <c r="M24" s="181">
        <v>800</v>
      </c>
      <c r="N24" s="133">
        <v>0</v>
      </c>
      <c r="O24" s="133">
        <v>0</v>
      </c>
      <c r="P24" s="198">
        <v>251</v>
      </c>
      <c r="Q24" s="198">
        <v>523</v>
      </c>
      <c r="R24" s="198">
        <v>550</v>
      </c>
      <c r="S24" s="184">
        <f t="shared" si="0"/>
        <v>774</v>
      </c>
      <c r="T24" s="118">
        <f t="shared" si="3"/>
        <v>0.95090909090909093</v>
      </c>
      <c r="Y24" s="83"/>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row>
    <row r="25" spans="1:256" s="75" customFormat="1" ht="50.1" hidden="1" customHeight="1" x14ac:dyDescent="0.2">
      <c r="A25" s="103" t="s">
        <v>111</v>
      </c>
      <c r="B25" s="103" t="s">
        <v>119</v>
      </c>
      <c r="C25" s="103" t="s">
        <v>121</v>
      </c>
      <c r="D25" s="84" t="s">
        <v>175</v>
      </c>
      <c r="E25" s="213" t="s">
        <v>349</v>
      </c>
      <c r="F25" s="216"/>
      <c r="G25" s="102" t="s">
        <v>350</v>
      </c>
      <c r="H25" s="102" t="s">
        <v>144</v>
      </c>
      <c r="I25" s="102" t="s">
        <v>105</v>
      </c>
      <c r="J25" s="78" t="s">
        <v>422</v>
      </c>
      <c r="K25" s="175" t="s">
        <v>421</v>
      </c>
      <c r="L25" s="79" t="s">
        <v>388</v>
      </c>
      <c r="M25" s="70">
        <v>1</v>
      </c>
      <c r="N25" s="87">
        <v>0</v>
      </c>
      <c r="O25" s="87">
        <v>0</v>
      </c>
      <c r="P25" s="87">
        <v>0</v>
      </c>
      <c r="Q25" s="87">
        <v>1</v>
      </c>
      <c r="R25" s="87">
        <v>0.56999999999999995</v>
      </c>
      <c r="S25" s="130">
        <f t="shared" si="0"/>
        <v>1</v>
      </c>
      <c r="T25" s="118">
        <v>1</v>
      </c>
      <c r="U25" s="75">
        <v>0</v>
      </c>
      <c r="V25" s="75">
        <f t="shared" ref="V25:V43" si="4">-COS((P25/Y25)*PI())</f>
        <v>-1</v>
      </c>
      <c r="W25" s="75">
        <v>0</v>
      </c>
      <c r="X25" s="75">
        <f t="shared" ref="X25:X43" si="5">SIN((P25/Y25)*PI())</f>
        <v>0</v>
      </c>
      <c r="Y25" s="83">
        <v>1</v>
      </c>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row>
    <row r="26" spans="1:256" s="75" customFormat="1" ht="54.75" hidden="1" customHeight="1" x14ac:dyDescent="0.2">
      <c r="A26" s="103" t="s">
        <v>111</v>
      </c>
      <c r="B26" s="103" t="s">
        <v>119</v>
      </c>
      <c r="C26" s="103" t="s">
        <v>121</v>
      </c>
      <c r="D26" s="84" t="s">
        <v>176</v>
      </c>
      <c r="E26" s="213" t="s">
        <v>239</v>
      </c>
      <c r="F26" s="216"/>
      <c r="G26" s="102" t="s">
        <v>281</v>
      </c>
      <c r="H26" s="182" t="s">
        <v>143</v>
      </c>
      <c r="I26" s="102" t="s">
        <v>105</v>
      </c>
      <c r="J26" s="78" t="s">
        <v>282</v>
      </c>
      <c r="K26" s="105" t="s">
        <v>283</v>
      </c>
      <c r="L26" s="79" t="s">
        <v>284</v>
      </c>
      <c r="M26" s="70">
        <v>0.2</v>
      </c>
      <c r="N26" s="87">
        <v>0.11</v>
      </c>
      <c r="O26" s="87">
        <v>0</v>
      </c>
      <c r="P26" s="87">
        <v>0.1</v>
      </c>
      <c r="Q26" s="87">
        <v>0.08</v>
      </c>
      <c r="R26" s="87">
        <v>0.2</v>
      </c>
      <c r="S26" s="130">
        <f t="shared" si="0"/>
        <v>0.29000000000000004</v>
      </c>
      <c r="T26" s="118">
        <v>1</v>
      </c>
      <c r="Y26" s="83"/>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row>
    <row r="27" spans="1:256" s="85" customFormat="1" ht="50.1" hidden="1" customHeight="1" x14ac:dyDescent="0.2">
      <c r="A27" s="103" t="s">
        <v>111</v>
      </c>
      <c r="B27" s="103" t="s">
        <v>119</v>
      </c>
      <c r="C27" s="103" t="s">
        <v>121</v>
      </c>
      <c r="D27" s="84" t="s">
        <v>238</v>
      </c>
      <c r="E27" s="213" t="s">
        <v>285</v>
      </c>
      <c r="F27" s="216"/>
      <c r="G27" s="102" t="s">
        <v>286</v>
      </c>
      <c r="H27" s="102" t="s">
        <v>143</v>
      </c>
      <c r="I27" s="102" t="s">
        <v>105</v>
      </c>
      <c r="J27" s="78" t="s">
        <v>361</v>
      </c>
      <c r="K27" s="105" t="s">
        <v>373</v>
      </c>
      <c r="L27" s="79" t="s">
        <v>372</v>
      </c>
      <c r="M27" s="70">
        <v>1</v>
      </c>
      <c r="N27" s="87">
        <v>0.98</v>
      </c>
      <c r="O27" s="87">
        <v>1</v>
      </c>
      <c r="P27" s="87">
        <v>1</v>
      </c>
      <c r="Q27" s="87">
        <v>1</v>
      </c>
      <c r="R27" s="87">
        <v>1</v>
      </c>
      <c r="S27" s="130">
        <f t="shared" si="0"/>
        <v>3.98</v>
      </c>
      <c r="T27" s="118">
        <f>+Q27/R27</f>
        <v>1</v>
      </c>
      <c r="Y27" s="86"/>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row>
    <row r="28" spans="1:256" s="85" customFormat="1" ht="50.1" hidden="1" customHeight="1" x14ac:dyDescent="0.2">
      <c r="A28" s="103" t="s">
        <v>112</v>
      </c>
      <c r="B28" s="103" t="s">
        <v>119</v>
      </c>
      <c r="C28" s="103" t="s">
        <v>122</v>
      </c>
      <c r="D28" s="84" t="s">
        <v>198</v>
      </c>
      <c r="E28" s="214" t="s">
        <v>240</v>
      </c>
      <c r="F28" s="215"/>
      <c r="G28" s="102" t="s">
        <v>209</v>
      </c>
      <c r="H28" s="102" t="s">
        <v>143</v>
      </c>
      <c r="I28" s="102" t="s">
        <v>105</v>
      </c>
      <c r="J28" s="78" t="s">
        <v>138</v>
      </c>
      <c r="K28" s="105" t="s">
        <v>210</v>
      </c>
      <c r="L28" s="79" t="s">
        <v>211</v>
      </c>
      <c r="M28" s="91">
        <v>1</v>
      </c>
      <c r="N28" s="98">
        <v>1</v>
      </c>
      <c r="O28" s="98">
        <v>1</v>
      </c>
      <c r="P28" s="98">
        <v>1</v>
      </c>
      <c r="Q28" s="98">
        <v>1</v>
      </c>
      <c r="R28" s="98">
        <v>1</v>
      </c>
      <c r="S28" s="130">
        <f t="shared" si="0"/>
        <v>4</v>
      </c>
      <c r="T28" s="118">
        <f>Q28/R28</f>
        <v>1</v>
      </c>
      <c r="U28" s="75">
        <v>0</v>
      </c>
      <c r="V28" s="75">
        <f t="shared" si="4"/>
        <v>1</v>
      </c>
      <c r="W28" s="75">
        <v>0</v>
      </c>
      <c r="X28" s="75">
        <f t="shared" si="5"/>
        <v>1.22514845490862E-16</v>
      </c>
      <c r="Y28" s="83">
        <v>1</v>
      </c>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c r="EO28" s="75"/>
      <c r="EP28" s="75"/>
      <c r="EQ28" s="75"/>
      <c r="ER28" s="75"/>
      <c r="ES28" s="75"/>
      <c r="ET28" s="75"/>
      <c r="EU28" s="75"/>
      <c r="EV28" s="75"/>
      <c r="EW28" s="75"/>
      <c r="EX28" s="75"/>
      <c r="EY28" s="75"/>
      <c r="EZ28" s="75"/>
      <c r="FA28" s="75"/>
      <c r="FB28" s="75"/>
      <c r="FC28" s="75"/>
      <c r="FD28" s="75"/>
      <c r="FE28" s="75"/>
      <c r="FF28" s="75"/>
      <c r="FG28" s="75"/>
      <c r="FH28" s="75"/>
      <c r="FI28" s="75"/>
      <c r="FJ28" s="75"/>
      <c r="FK28" s="75"/>
      <c r="FL28" s="75"/>
      <c r="FM28" s="75"/>
      <c r="FN28" s="75"/>
      <c r="FO28" s="75"/>
      <c r="FP28" s="75"/>
      <c r="FQ28" s="75"/>
      <c r="FR28" s="75"/>
      <c r="FS28" s="75"/>
      <c r="FT28" s="75"/>
      <c r="FU28" s="75"/>
      <c r="FV28" s="75"/>
      <c r="FW28" s="75"/>
      <c r="FX28" s="75"/>
      <c r="FY28" s="75"/>
      <c r="FZ28" s="75"/>
      <c r="GA28" s="75"/>
      <c r="GB28" s="75"/>
      <c r="GC28" s="75"/>
      <c r="GD28" s="75"/>
      <c r="GE28" s="75"/>
      <c r="GF28" s="75"/>
      <c r="GG28" s="75"/>
      <c r="GH28" s="75"/>
      <c r="GI28" s="75"/>
      <c r="GJ28" s="75"/>
      <c r="GK28" s="75"/>
      <c r="GL28" s="75"/>
      <c r="GM28" s="75"/>
      <c r="GN28" s="75"/>
      <c r="GO28" s="75"/>
      <c r="GP28" s="75"/>
      <c r="GQ28" s="75"/>
      <c r="GR28" s="75"/>
      <c r="GS28" s="75"/>
      <c r="GT28" s="75"/>
      <c r="GU28" s="75"/>
      <c r="GV28" s="75"/>
      <c r="GW28" s="75"/>
      <c r="GX28" s="75"/>
      <c r="GY28" s="75"/>
      <c r="GZ28" s="75"/>
      <c r="HA28" s="75"/>
      <c r="HB28" s="75"/>
      <c r="HC28" s="75"/>
      <c r="HD28" s="75"/>
      <c r="HE28" s="75"/>
      <c r="HF28" s="75"/>
      <c r="HG28" s="75"/>
      <c r="HH28" s="75"/>
      <c r="HI28" s="75"/>
      <c r="HJ28" s="75"/>
      <c r="HK28" s="75"/>
      <c r="HL28" s="75"/>
      <c r="HM28" s="75"/>
      <c r="HN28" s="75"/>
      <c r="HO28" s="75"/>
      <c r="HP28" s="75"/>
      <c r="HQ28" s="75"/>
      <c r="HR28" s="75"/>
      <c r="HS28" s="75"/>
      <c r="HT28" s="75"/>
      <c r="HU28" s="75"/>
      <c r="HV28" s="75"/>
      <c r="HW28" s="75"/>
      <c r="HX28" s="75"/>
      <c r="HY28" s="75"/>
      <c r="HZ28" s="75"/>
      <c r="IA28" s="75"/>
      <c r="IB28" s="75"/>
      <c r="IC28" s="75"/>
      <c r="ID28" s="75"/>
      <c r="IE28" s="75"/>
      <c r="IF28" s="75"/>
      <c r="IG28" s="75"/>
      <c r="IH28" s="75"/>
      <c r="II28" s="75"/>
      <c r="IJ28" s="75"/>
      <c r="IK28" s="75"/>
      <c r="IL28" s="75"/>
      <c r="IM28" s="75"/>
      <c r="IN28" s="75"/>
      <c r="IO28" s="75"/>
      <c r="IP28" s="75"/>
      <c r="IQ28" s="75"/>
      <c r="IR28" s="75"/>
      <c r="IS28" s="75"/>
      <c r="IT28" s="75"/>
      <c r="IU28" s="75"/>
      <c r="IV28" s="75"/>
    </row>
    <row r="29" spans="1:256" s="85" customFormat="1" ht="69.75" hidden="1" customHeight="1" x14ac:dyDescent="0.2">
      <c r="A29" s="103" t="s">
        <v>112</v>
      </c>
      <c r="B29" s="103" t="s">
        <v>119</v>
      </c>
      <c r="C29" s="103" t="s">
        <v>122</v>
      </c>
      <c r="D29" s="84" t="s">
        <v>199</v>
      </c>
      <c r="E29" s="214" t="s">
        <v>241</v>
      </c>
      <c r="F29" s="215"/>
      <c r="G29" s="102" t="s">
        <v>242</v>
      </c>
      <c r="H29" s="102" t="s">
        <v>143</v>
      </c>
      <c r="I29" s="102" t="s">
        <v>105</v>
      </c>
      <c r="J29" s="78" t="s">
        <v>212</v>
      </c>
      <c r="K29" s="105" t="s">
        <v>213</v>
      </c>
      <c r="L29" s="79" t="s">
        <v>211</v>
      </c>
      <c r="M29" s="91">
        <v>1</v>
      </c>
      <c r="N29" s="98">
        <v>1</v>
      </c>
      <c r="O29" s="98">
        <v>1</v>
      </c>
      <c r="P29" s="98">
        <v>1</v>
      </c>
      <c r="Q29" s="98">
        <v>1</v>
      </c>
      <c r="R29" s="98">
        <v>1</v>
      </c>
      <c r="S29" s="130">
        <f t="shared" si="0"/>
        <v>4</v>
      </c>
      <c r="T29" s="118">
        <f>Q29/R29</f>
        <v>1</v>
      </c>
      <c r="U29" s="75">
        <v>0</v>
      </c>
      <c r="V29" s="75">
        <f t="shared" si="4"/>
        <v>1</v>
      </c>
      <c r="W29" s="75">
        <v>0</v>
      </c>
      <c r="X29" s="75">
        <f t="shared" si="5"/>
        <v>1.22514845490862E-16</v>
      </c>
      <c r="Y29" s="83">
        <v>1</v>
      </c>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c r="GH29" s="75"/>
      <c r="GI29" s="75"/>
      <c r="GJ29" s="75"/>
      <c r="GK29" s="75"/>
      <c r="GL29" s="75"/>
      <c r="GM29" s="75"/>
      <c r="GN29" s="75"/>
      <c r="GO29" s="75"/>
      <c r="GP29" s="75"/>
      <c r="GQ29" s="75"/>
      <c r="GR29" s="75"/>
      <c r="GS29" s="75"/>
      <c r="GT29" s="75"/>
      <c r="GU29" s="75"/>
      <c r="GV29" s="75"/>
      <c r="GW29" s="75"/>
      <c r="GX29" s="75"/>
      <c r="GY29" s="75"/>
      <c r="GZ29" s="75"/>
      <c r="HA29" s="75"/>
      <c r="HB29" s="75"/>
      <c r="HC29" s="75"/>
      <c r="HD29" s="75"/>
      <c r="HE29" s="75"/>
      <c r="HF29" s="75"/>
      <c r="HG29" s="75"/>
      <c r="HH29" s="75"/>
      <c r="HI29" s="75"/>
      <c r="HJ29" s="75"/>
      <c r="HK29" s="75"/>
      <c r="HL29" s="75"/>
      <c r="HM29" s="75"/>
      <c r="HN29" s="75"/>
      <c r="HO29" s="75"/>
      <c r="HP29" s="75"/>
      <c r="HQ29" s="75"/>
      <c r="HR29" s="75"/>
      <c r="HS29" s="75"/>
      <c r="HT29" s="75"/>
      <c r="HU29" s="75"/>
      <c r="HV29" s="75"/>
      <c r="HW29" s="75"/>
      <c r="HX29" s="75"/>
      <c r="HY29" s="75"/>
      <c r="HZ29" s="75"/>
      <c r="IA29" s="75"/>
      <c r="IB29" s="75"/>
      <c r="IC29" s="75"/>
      <c r="ID29" s="75"/>
      <c r="IE29" s="75"/>
      <c r="IF29" s="75"/>
      <c r="IG29" s="75"/>
      <c r="IH29" s="75"/>
      <c r="II29" s="75"/>
      <c r="IJ29" s="75"/>
      <c r="IK29" s="75"/>
      <c r="IL29" s="75"/>
      <c r="IM29" s="75"/>
      <c r="IN29" s="75"/>
      <c r="IO29" s="75"/>
      <c r="IP29" s="75"/>
      <c r="IQ29" s="75"/>
      <c r="IR29" s="75"/>
      <c r="IS29" s="75"/>
      <c r="IT29" s="75"/>
      <c r="IU29" s="75"/>
      <c r="IV29" s="83">
        <f>AVERAGE(T28:T29)</f>
        <v>1</v>
      </c>
    </row>
    <row r="30" spans="1:256" s="75" customFormat="1" ht="75" hidden="1" customHeight="1" x14ac:dyDescent="0.2">
      <c r="A30" s="103" t="s">
        <v>113</v>
      </c>
      <c r="B30" s="103" t="s">
        <v>119</v>
      </c>
      <c r="C30" s="103" t="s">
        <v>122</v>
      </c>
      <c r="D30" s="84" t="s">
        <v>157</v>
      </c>
      <c r="E30" s="214" t="s">
        <v>240</v>
      </c>
      <c r="F30" s="215"/>
      <c r="G30" s="102" t="s">
        <v>209</v>
      </c>
      <c r="H30" s="102" t="s">
        <v>144</v>
      </c>
      <c r="I30" s="102" t="s">
        <v>105</v>
      </c>
      <c r="J30" s="78" t="s">
        <v>212</v>
      </c>
      <c r="K30" s="105" t="s">
        <v>214</v>
      </c>
      <c r="L30" s="79" t="s">
        <v>215</v>
      </c>
      <c r="M30" s="70">
        <v>1</v>
      </c>
      <c r="N30" s="70">
        <v>1</v>
      </c>
      <c r="O30" s="70">
        <v>1</v>
      </c>
      <c r="P30" s="70">
        <v>1</v>
      </c>
      <c r="Q30" s="70">
        <v>1</v>
      </c>
      <c r="R30" s="70">
        <v>1</v>
      </c>
      <c r="S30" s="130">
        <f t="shared" si="0"/>
        <v>4</v>
      </c>
      <c r="T30" s="118">
        <f>Q30/R30</f>
        <v>1</v>
      </c>
      <c r="U30" s="75">
        <v>0</v>
      </c>
      <c r="V30" s="75">
        <f t="shared" si="4"/>
        <v>1</v>
      </c>
      <c r="W30" s="75">
        <v>0</v>
      </c>
      <c r="X30" s="75">
        <f t="shared" si="5"/>
        <v>1.22514845490862E-16</v>
      </c>
      <c r="Y30" s="83">
        <v>1</v>
      </c>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IV30" s="83">
        <f>AVERAGE(T30)</f>
        <v>1</v>
      </c>
    </row>
    <row r="31" spans="1:256" s="85" customFormat="1" ht="50.1" hidden="1" customHeight="1" x14ac:dyDescent="0.2">
      <c r="A31" s="102" t="s">
        <v>162</v>
      </c>
      <c r="B31" s="102" t="s">
        <v>104</v>
      </c>
      <c r="C31" s="103" t="s">
        <v>120</v>
      </c>
      <c r="D31" s="84" t="s">
        <v>273</v>
      </c>
      <c r="E31" s="231" t="s">
        <v>274</v>
      </c>
      <c r="F31" s="231"/>
      <c r="G31" s="102" t="s">
        <v>275</v>
      </c>
      <c r="H31" s="102" t="s">
        <v>144</v>
      </c>
      <c r="I31" s="102" t="s">
        <v>105</v>
      </c>
      <c r="J31" s="78" t="s">
        <v>381</v>
      </c>
      <c r="K31" s="104" t="s">
        <v>382</v>
      </c>
      <c r="L31" s="79" t="s">
        <v>383</v>
      </c>
      <c r="M31" s="183">
        <v>176896</v>
      </c>
      <c r="N31" s="99">
        <v>74806</v>
      </c>
      <c r="O31" s="99">
        <f>111507+5</f>
        <v>111512</v>
      </c>
      <c r="P31" s="99">
        <v>180555</v>
      </c>
      <c r="Q31" s="99">
        <v>120226</v>
      </c>
      <c r="R31" s="99">
        <v>44224</v>
      </c>
      <c r="S31" s="184">
        <f t="shared" si="0"/>
        <v>487099</v>
      </c>
      <c r="T31" s="118">
        <v>1</v>
      </c>
      <c r="Y31" s="86"/>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IV31" s="86"/>
    </row>
    <row r="32" spans="1:256" s="75" customFormat="1" ht="50.1" hidden="1" customHeight="1" x14ac:dyDescent="0.2">
      <c r="A32" s="102" t="s">
        <v>167</v>
      </c>
      <c r="B32" s="103" t="s">
        <v>119</v>
      </c>
      <c r="C32" s="103" t="s">
        <v>121</v>
      </c>
      <c r="D32" s="84" t="s">
        <v>189</v>
      </c>
      <c r="E32" s="213" t="s">
        <v>351</v>
      </c>
      <c r="F32" s="216"/>
      <c r="G32" s="102" t="s">
        <v>292</v>
      </c>
      <c r="H32" s="102" t="s">
        <v>144</v>
      </c>
      <c r="I32" s="102" t="s">
        <v>105</v>
      </c>
      <c r="J32" s="78" t="s">
        <v>139</v>
      </c>
      <c r="K32" s="105" t="s">
        <v>295</v>
      </c>
      <c r="L32" s="79" t="s">
        <v>296</v>
      </c>
      <c r="M32" s="94">
        <v>1</v>
      </c>
      <c r="N32" s="186">
        <v>18</v>
      </c>
      <c r="O32" s="186">
        <v>2</v>
      </c>
      <c r="P32" s="186">
        <v>2</v>
      </c>
      <c r="Q32" s="186">
        <v>9</v>
      </c>
      <c r="R32" s="186">
        <v>9</v>
      </c>
      <c r="S32" s="130">
        <f t="shared" si="0"/>
        <v>31</v>
      </c>
      <c r="T32" s="118">
        <f>+Q32/R32</f>
        <v>1</v>
      </c>
      <c r="U32" s="75">
        <v>0</v>
      </c>
      <c r="V32" s="75">
        <f t="shared" si="4"/>
        <v>-1</v>
      </c>
      <c r="W32" s="75">
        <v>0</v>
      </c>
      <c r="X32" s="75">
        <f t="shared" si="5"/>
        <v>-2.45029690981724E-16</v>
      </c>
      <c r="Y32" s="83">
        <v>1</v>
      </c>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row>
    <row r="33" spans="1:256" s="85" customFormat="1" ht="51.75" hidden="1" customHeight="1" x14ac:dyDescent="0.2">
      <c r="A33" s="143" t="s">
        <v>167</v>
      </c>
      <c r="B33" s="144" t="s">
        <v>119</v>
      </c>
      <c r="C33" s="144" t="s">
        <v>121</v>
      </c>
      <c r="D33" s="84" t="s">
        <v>293</v>
      </c>
      <c r="E33" s="213" t="s">
        <v>297</v>
      </c>
      <c r="F33" s="216"/>
      <c r="G33" s="143" t="s">
        <v>298</v>
      </c>
      <c r="H33" s="143" t="s">
        <v>143</v>
      </c>
      <c r="I33" s="143" t="s">
        <v>105</v>
      </c>
      <c r="J33" s="78" t="s">
        <v>378</v>
      </c>
      <c r="K33" s="145" t="s">
        <v>379</v>
      </c>
      <c r="L33" s="79" t="s">
        <v>304</v>
      </c>
      <c r="M33" s="154" t="s">
        <v>380</v>
      </c>
      <c r="N33" s="190">
        <v>62.2</v>
      </c>
      <c r="O33" s="186">
        <v>43.8</v>
      </c>
      <c r="P33" s="186">
        <v>45</v>
      </c>
      <c r="Q33" s="186">
        <v>45</v>
      </c>
      <c r="R33" s="101">
        <v>78</v>
      </c>
      <c r="S33" s="130">
        <f t="shared" si="0"/>
        <v>196</v>
      </c>
      <c r="T33" s="118">
        <v>1</v>
      </c>
      <c r="Y33" s="86"/>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row>
    <row r="34" spans="1:256" s="75" customFormat="1" ht="50.1" hidden="1" customHeight="1" x14ac:dyDescent="0.2">
      <c r="A34" s="102" t="s">
        <v>167</v>
      </c>
      <c r="B34" s="103" t="s">
        <v>119</v>
      </c>
      <c r="C34" s="103" t="s">
        <v>121</v>
      </c>
      <c r="D34" s="84" t="s">
        <v>294</v>
      </c>
      <c r="E34" s="213" t="s">
        <v>299</v>
      </c>
      <c r="F34" s="216"/>
      <c r="G34" s="102" t="s">
        <v>300</v>
      </c>
      <c r="H34" s="102" t="s">
        <v>143</v>
      </c>
      <c r="I34" s="102" t="s">
        <v>105</v>
      </c>
      <c r="J34" s="78" t="s">
        <v>301</v>
      </c>
      <c r="K34" s="104" t="s">
        <v>302</v>
      </c>
      <c r="L34" s="79" t="s">
        <v>303</v>
      </c>
      <c r="M34" s="70">
        <v>0.42</v>
      </c>
      <c r="N34" s="100">
        <v>0.53779999999999994</v>
      </c>
      <c r="O34" s="100">
        <v>0.56999999999999995</v>
      </c>
      <c r="P34" s="100">
        <v>0.65</v>
      </c>
      <c r="Q34" s="100">
        <v>0.53</v>
      </c>
      <c r="R34" s="100">
        <v>0.42</v>
      </c>
      <c r="S34" s="130">
        <f t="shared" si="0"/>
        <v>2.2877999999999998</v>
      </c>
      <c r="T34" s="118">
        <v>1</v>
      </c>
      <c r="U34" s="75">
        <v>0</v>
      </c>
      <c r="V34" s="75">
        <f t="shared" si="4"/>
        <v>0.45399049973954669</v>
      </c>
      <c r="W34" s="75">
        <v>0</v>
      </c>
      <c r="X34" s="75">
        <f t="shared" si="5"/>
        <v>0.8910065241883679</v>
      </c>
      <c r="Y34" s="83">
        <v>1</v>
      </c>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IV34" s="83">
        <f>AVERAGE(T32:T34)</f>
        <v>1</v>
      </c>
    </row>
    <row r="35" spans="1:256" s="85" customFormat="1" ht="50.1" hidden="1" customHeight="1" x14ac:dyDescent="0.2">
      <c r="A35" s="103" t="s">
        <v>114</v>
      </c>
      <c r="B35" s="103" t="s">
        <v>119</v>
      </c>
      <c r="C35" s="103" t="s">
        <v>121</v>
      </c>
      <c r="D35" s="84" t="s">
        <v>177</v>
      </c>
      <c r="E35" s="214" t="s">
        <v>178</v>
      </c>
      <c r="F35" s="215"/>
      <c r="G35" s="102" t="s">
        <v>179</v>
      </c>
      <c r="H35" s="102" t="s">
        <v>144</v>
      </c>
      <c r="I35" s="102" t="s">
        <v>105</v>
      </c>
      <c r="J35" s="78" t="s">
        <v>206</v>
      </c>
      <c r="K35" s="105" t="s">
        <v>228</v>
      </c>
      <c r="L35" s="79" t="s">
        <v>226</v>
      </c>
      <c r="M35" s="92">
        <v>1</v>
      </c>
      <c r="N35" s="170">
        <v>0.29630000000000001</v>
      </c>
      <c r="O35" s="107">
        <v>0.35289999999999999</v>
      </c>
      <c r="P35" s="107">
        <v>0.71971107495434195</v>
      </c>
      <c r="Q35" s="106">
        <v>0.89370000000000005</v>
      </c>
      <c r="R35" s="106">
        <v>0.04</v>
      </c>
      <c r="S35" s="130">
        <f t="shared" si="0"/>
        <v>2.262611074954342</v>
      </c>
      <c r="T35" s="118">
        <v>1</v>
      </c>
      <c r="U35" s="85">
        <v>0</v>
      </c>
      <c r="V35" s="85">
        <f t="shared" si="4"/>
        <v>0.63672434410123468</v>
      </c>
      <c r="W35" s="85">
        <v>0</v>
      </c>
      <c r="X35" s="85">
        <f t="shared" si="5"/>
        <v>0.77109150535384086</v>
      </c>
      <c r="Y35" s="86">
        <v>1</v>
      </c>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row>
    <row r="36" spans="1:256" s="80" customFormat="1" ht="50.1" hidden="1" customHeight="1" x14ac:dyDescent="0.2">
      <c r="A36" s="74" t="s">
        <v>114</v>
      </c>
      <c r="B36" s="74" t="s">
        <v>119</v>
      </c>
      <c r="C36" s="74" t="s">
        <v>121</v>
      </c>
      <c r="D36" s="164" t="s">
        <v>180</v>
      </c>
      <c r="E36" s="213" t="s">
        <v>181</v>
      </c>
      <c r="F36" s="216"/>
      <c r="G36" s="165" t="s">
        <v>182</v>
      </c>
      <c r="H36" s="165" t="s">
        <v>144</v>
      </c>
      <c r="I36" s="165" t="s">
        <v>105</v>
      </c>
      <c r="J36" s="78" t="s">
        <v>206</v>
      </c>
      <c r="K36" s="163" t="s">
        <v>228</v>
      </c>
      <c r="L36" s="79" t="s">
        <v>226</v>
      </c>
      <c r="M36" s="169">
        <v>1</v>
      </c>
      <c r="N36" s="185">
        <v>0.25</v>
      </c>
      <c r="O36" s="169">
        <v>0.47</v>
      </c>
      <c r="P36" s="185">
        <v>0.63</v>
      </c>
      <c r="Q36" s="169">
        <v>0.85</v>
      </c>
      <c r="R36" s="185">
        <v>0.26</v>
      </c>
      <c r="S36" s="130">
        <f t="shared" si="0"/>
        <v>2.2000000000000002</v>
      </c>
      <c r="T36" s="118">
        <v>1</v>
      </c>
      <c r="U36" s="80">
        <v>0</v>
      </c>
      <c r="V36" s="80">
        <f>-COS((Q36/Y36)*PI())</f>
        <v>0.89100652418836779</v>
      </c>
      <c r="W36" s="80">
        <v>0</v>
      </c>
      <c r="X36" s="80">
        <f>SIN((Q36/Y36)*PI())</f>
        <v>0.45399049973954686</v>
      </c>
      <c r="Y36" s="82">
        <v>1</v>
      </c>
    </row>
    <row r="37" spans="1:256" s="85" customFormat="1" ht="50.1" hidden="1" customHeight="1" x14ac:dyDescent="0.2">
      <c r="A37" s="160" t="s">
        <v>114</v>
      </c>
      <c r="B37" s="160" t="s">
        <v>119</v>
      </c>
      <c r="C37" s="160" t="s">
        <v>121</v>
      </c>
      <c r="D37" s="84" t="s">
        <v>183</v>
      </c>
      <c r="E37" s="214" t="s">
        <v>184</v>
      </c>
      <c r="F37" s="215"/>
      <c r="G37" s="159" t="s">
        <v>185</v>
      </c>
      <c r="H37" s="159" t="s">
        <v>144</v>
      </c>
      <c r="I37" s="159" t="s">
        <v>105</v>
      </c>
      <c r="J37" s="78" t="s">
        <v>206</v>
      </c>
      <c r="K37" s="161" t="s">
        <v>228</v>
      </c>
      <c r="L37" s="79" t="s">
        <v>226</v>
      </c>
      <c r="M37" s="92">
        <v>1</v>
      </c>
      <c r="N37" s="106">
        <v>0.8</v>
      </c>
      <c r="O37" s="92">
        <v>0.88</v>
      </c>
      <c r="P37" s="92">
        <v>0.88</v>
      </c>
      <c r="Q37" s="94">
        <v>0.93</v>
      </c>
      <c r="R37" s="106">
        <v>0.1</v>
      </c>
      <c r="S37" s="130">
        <f t="shared" si="0"/>
        <v>3.49</v>
      </c>
      <c r="T37" s="118">
        <v>1</v>
      </c>
      <c r="U37" s="85">
        <v>0</v>
      </c>
      <c r="V37" s="85">
        <f t="shared" si="4"/>
        <v>0.92977648588825135</v>
      </c>
      <c r="W37" s="85">
        <v>0</v>
      </c>
      <c r="X37" s="85">
        <f t="shared" si="5"/>
        <v>0.36812455268467814</v>
      </c>
      <c r="Y37" s="86">
        <v>1</v>
      </c>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row>
    <row r="38" spans="1:256" s="80" customFormat="1" ht="50.1" hidden="1" customHeight="1" x14ac:dyDescent="0.2">
      <c r="A38" s="74" t="s">
        <v>114</v>
      </c>
      <c r="B38" s="74" t="s">
        <v>119</v>
      </c>
      <c r="C38" s="74" t="s">
        <v>121</v>
      </c>
      <c r="D38" s="164" t="s">
        <v>186</v>
      </c>
      <c r="E38" s="231" t="s">
        <v>231</v>
      </c>
      <c r="F38" s="231"/>
      <c r="G38" s="165" t="s">
        <v>287</v>
      </c>
      <c r="H38" s="165" t="s">
        <v>144</v>
      </c>
      <c r="I38" s="165" t="s">
        <v>105</v>
      </c>
      <c r="J38" s="78" t="s">
        <v>288</v>
      </c>
      <c r="K38" s="180" t="s">
        <v>289</v>
      </c>
      <c r="L38" s="79" t="s">
        <v>290</v>
      </c>
      <c r="M38" s="169">
        <v>1</v>
      </c>
      <c r="N38" s="169">
        <v>0.73</v>
      </c>
      <c r="O38" s="169">
        <v>0.84</v>
      </c>
      <c r="P38" s="169">
        <v>0.9</v>
      </c>
      <c r="Q38" s="171">
        <v>0.92</v>
      </c>
      <c r="R38" s="169">
        <v>1</v>
      </c>
      <c r="S38" s="130">
        <f t="shared" si="0"/>
        <v>3.3899999999999997</v>
      </c>
      <c r="T38" s="118">
        <v>1</v>
      </c>
      <c r="Y38" s="82"/>
    </row>
    <row r="39" spans="1:256" s="85" customFormat="1" ht="50.1" hidden="1" customHeight="1" x14ac:dyDescent="0.2">
      <c r="A39" s="179" t="s">
        <v>114</v>
      </c>
      <c r="B39" s="122" t="s">
        <v>119</v>
      </c>
      <c r="C39" s="122" t="s">
        <v>121</v>
      </c>
      <c r="D39" s="84" t="s">
        <v>187</v>
      </c>
      <c r="E39" s="213" t="s">
        <v>232</v>
      </c>
      <c r="F39" s="216"/>
      <c r="G39" s="121" t="s">
        <v>233</v>
      </c>
      <c r="H39" s="121" t="s">
        <v>144</v>
      </c>
      <c r="I39" s="121" t="s">
        <v>105</v>
      </c>
      <c r="J39" s="78" t="s">
        <v>234</v>
      </c>
      <c r="K39" s="123" t="s">
        <v>235</v>
      </c>
      <c r="L39" s="79" t="s">
        <v>235</v>
      </c>
      <c r="M39" s="137" t="s">
        <v>236</v>
      </c>
      <c r="N39" s="138">
        <v>-18879648.075999998</v>
      </c>
      <c r="O39" s="138">
        <v>-4087626.1560000032</v>
      </c>
      <c r="P39" s="138">
        <v>-10975156.900000006</v>
      </c>
      <c r="Q39" s="138">
        <v>-2940106.5160000324</v>
      </c>
      <c r="R39" s="138">
        <v>0</v>
      </c>
      <c r="S39" s="130">
        <f t="shared" si="0"/>
        <v>-36882537.648000039</v>
      </c>
      <c r="T39" s="118">
        <v>1</v>
      </c>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row>
    <row r="40" spans="1:256" s="85" customFormat="1" ht="50.1" hidden="1" customHeight="1" x14ac:dyDescent="0.2">
      <c r="A40" s="179" t="s">
        <v>114</v>
      </c>
      <c r="B40" s="122" t="s">
        <v>119</v>
      </c>
      <c r="C40" s="122" t="s">
        <v>121</v>
      </c>
      <c r="D40" s="84" t="s">
        <v>188</v>
      </c>
      <c r="E40" s="213" t="s">
        <v>237</v>
      </c>
      <c r="F40" s="216"/>
      <c r="G40" s="121" t="s">
        <v>233</v>
      </c>
      <c r="H40" s="121" t="s">
        <v>144</v>
      </c>
      <c r="I40" s="121" t="s">
        <v>105</v>
      </c>
      <c r="J40" s="78" t="s">
        <v>234</v>
      </c>
      <c r="K40" s="123" t="s">
        <v>235</v>
      </c>
      <c r="L40" s="79" t="s">
        <v>235</v>
      </c>
      <c r="M40" s="137" t="s">
        <v>236</v>
      </c>
      <c r="N40" s="138">
        <v>-19437140.125999998</v>
      </c>
      <c r="O40" s="138">
        <v>-78840449.106000006</v>
      </c>
      <c r="P40" s="138">
        <v>-51520454.420000002</v>
      </c>
      <c r="Q40" s="138">
        <v>-548797577.51600003</v>
      </c>
      <c r="R40" s="138">
        <v>0</v>
      </c>
      <c r="S40" s="130">
        <f t="shared" si="0"/>
        <v>-698595621.16799998</v>
      </c>
      <c r="T40" s="118">
        <v>1</v>
      </c>
      <c r="U40" s="85">
        <v>0</v>
      </c>
      <c r="V40" s="85" t="e">
        <f t="shared" si="4"/>
        <v>#NUM!</v>
      </c>
      <c r="W40" s="85">
        <v>0</v>
      </c>
      <c r="X40" s="85" t="e">
        <f t="shared" si="5"/>
        <v>#NUM!</v>
      </c>
      <c r="Y40" s="86">
        <v>1</v>
      </c>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IV40" s="86">
        <f>AVERAGE(T35:T40)</f>
        <v>1</v>
      </c>
    </row>
    <row r="41" spans="1:256" s="85" customFormat="1" ht="50.1" hidden="1" customHeight="1" x14ac:dyDescent="0.2">
      <c r="A41" s="122" t="s">
        <v>114</v>
      </c>
      <c r="B41" s="122" t="s">
        <v>119</v>
      </c>
      <c r="C41" s="122" t="s">
        <v>121</v>
      </c>
      <c r="D41" s="84" t="s">
        <v>341</v>
      </c>
      <c r="E41" s="217" t="s">
        <v>342</v>
      </c>
      <c r="F41" s="218"/>
      <c r="G41" s="121" t="s">
        <v>343</v>
      </c>
      <c r="H41" s="121" t="s">
        <v>144</v>
      </c>
      <c r="I41" s="121" t="s">
        <v>105</v>
      </c>
      <c r="J41" s="78" t="s">
        <v>203</v>
      </c>
      <c r="K41" s="124" t="s">
        <v>344</v>
      </c>
      <c r="L41" s="79" t="s">
        <v>345</v>
      </c>
      <c r="M41" s="139">
        <v>1</v>
      </c>
      <c r="N41" s="139">
        <v>1</v>
      </c>
      <c r="O41" s="139">
        <v>1</v>
      </c>
      <c r="P41" s="139">
        <v>1</v>
      </c>
      <c r="Q41" s="139">
        <v>1</v>
      </c>
      <c r="R41" s="139">
        <v>1</v>
      </c>
      <c r="S41" s="130">
        <f t="shared" si="0"/>
        <v>4</v>
      </c>
      <c r="T41" s="118">
        <f>+Q41/R41</f>
        <v>1</v>
      </c>
      <c r="Y41" s="86"/>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IV41" s="86"/>
    </row>
    <row r="42" spans="1:256" s="75" customFormat="1" ht="50.1" hidden="1" customHeight="1" x14ac:dyDescent="0.2">
      <c r="A42" s="178" t="s">
        <v>115</v>
      </c>
      <c r="B42" s="178" t="s">
        <v>119</v>
      </c>
      <c r="C42" s="178" t="s">
        <v>121</v>
      </c>
      <c r="D42" s="84" t="s">
        <v>190</v>
      </c>
      <c r="E42" s="213" t="s">
        <v>307</v>
      </c>
      <c r="F42" s="216"/>
      <c r="G42" s="177" t="s">
        <v>308</v>
      </c>
      <c r="H42" s="177" t="s">
        <v>144</v>
      </c>
      <c r="I42" s="177" t="s">
        <v>105</v>
      </c>
      <c r="J42" s="78" t="s">
        <v>138</v>
      </c>
      <c r="K42" s="175" t="s">
        <v>218</v>
      </c>
      <c r="L42" s="79" t="s">
        <v>215</v>
      </c>
      <c r="M42" s="70">
        <v>1</v>
      </c>
      <c r="N42" s="87">
        <v>1</v>
      </c>
      <c r="O42" s="87">
        <v>1</v>
      </c>
      <c r="P42" s="87">
        <v>1</v>
      </c>
      <c r="Q42" s="87">
        <v>1</v>
      </c>
      <c r="R42" s="87">
        <v>1</v>
      </c>
      <c r="S42" s="130">
        <f t="shared" si="0"/>
        <v>4</v>
      </c>
      <c r="T42" s="118">
        <f>+Q42/R42</f>
        <v>1</v>
      </c>
      <c r="U42" s="75">
        <v>0</v>
      </c>
      <c r="V42" s="75">
        <f t="shared" si="4"/>
        <v>1</v>
      </c>
      <c r="W42" s="75">
        <v>0</v>
      </c>
      <c r="X42" s="75">
        <f t="shared" si="5"/>
        <v>1.22514845490862E-16</v>
      </c>
      <c r="Y42" s="83">
        <v>1</v>
      </c>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row>
    <row r="43" spans="1:256" s="75" customFormat="1" ht="50.1" hidden="1" customHeight="1" x14ac:dyDescent="0.2">
      <c r="A43" s="178" t="s">
        <v>115</v>
      </c>
      <c r="B43" s="178" t="s">
        <v>119</v>
      </c>
      <c r="C43" s="178" t="s">
        <v>121</v>
      </c>
      <c r="D43" s="84" t="s">
        <v>191</v>
      </c>
      <c r="E43" s="213" t="s">
        <v>309</v>
      </c>
      <c r="F43" s="216"/>
      <c r="G43" s="177" t="s">
        <v>193</v>
      </c>
      <c r="H43" s="177" t="s">
        <v>144</v>
      </c>
      <c r="I43" s="177" t="s">
        <v>105</v>
      </c>
      <c r="J43" s="78" t="s">
        <v>138</v>
      </c>
      <c r="K43" s="175" t="s">
        <v>218</v>
      </c>
      <c r="L43" s="79" t="s">
        <v>215</v>
      </c>
      <c r="M43" s="70">
        <v>1</v>
      </c>
      <c r="N43" s="87">
        <v>1</v>
      </c>
      <c r="O43" s="87">
        <v>1</v>
      </c>
      <c r="P43" s="87">
        <v>1</v>
      </c>
      <c r="Q43" s="87">
        <v>1</v>
      </c>
      <c r="R43" s="87">
        <v>1</v>
      </c>
      <c r="S43" s="130">
        <f t="shared" si="0"/>
        <v>4</v>
      </c>
      <c r="T43" s="118">
        <f>+Q43/R43</f>
        <v>1</v>
      </c>
      <c r="U43" s="75">
        <v>0</v>
      </c>
      <c r="V43" s="75">
        <f t="shared" si="4"/>
        <v>1</v>
      </c>
      <c r="W43" s="75">
        <v>0</v>
      </c>
      <c r="X43" s="75">
        <f t="shared" si="5"/>
        <v>1.22514845490862E-16</v>
      </c>
      <c r="Y43" s="83">
        <v>1</v>
      </c>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row>
    <row r="44" spans="1:256" s="85" customFormat="1" ht="50.1" hidden="1" customHeight="1" x14ac:dyDescent="0.2">
      <c r="A44" s="103" t="s">
        <v>115</v>
      </c>
      <c r="B44" s="103" t="s">
        <v>119</v>
      </c>
      <c r="C44" s="103" t="s">
        <v>121</v>
      </c>
      <c r="D44" s="84" t="s">
        <v>192</v>
      </c>
      <c r="E44" s="213" t="s">
        <v>305</v>
      </c>
      <c r="F44" s="216"/>
      <c r="G44" s="102" t="s">
        <v>306</v>
      </c>
      <c r="H44" s="102" t="s">
        <v>144</v>
      </c>
      <c r="I44" s="102" t="s">
        <v>105</v>
      </c>
      <c r="J44" s="78" t="s">
        <v>139</v>
      </c>
      <c r="K44" s="105" t="s">
        <v>312</v>
      </c>
      <c r="L44" s="79" t="s">
        <v>358</v>
      </c>
      <c r="M44" s="70">
        <v>1</v>
      </c>
      <c r="N44" s="87">
        <v>0</v>
      </c>
      <c r="O44" s="87">
        <v>0.75</v>
      </c>
      <c r="P44" s="87">
        <v>0</v>
      </c>
      <c r="Q44" s="87">
        <v>1</v>
      </c>
      <c r="R44" s="87">
        <v>1</v>
      </c>
      <c r="S44" s="130">
        <f t="shared" si="0"/>
        <v>1.75</v>
      </c>
      <c r="T44" s="118">
        <v>1</v>
      </c>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row>
    <row r="45" spans="1:256" s="85" customFormat="1" ht="50.1" hidden="1" customHeight="1" x14ac:dyDescent="0.2">
      <c r="A45" s="178" t="s">
        <v>115</v>
      </c>
      <c r="B45" s="178" t="s">
        <v>119</v>
      </c>
      <c r="C45" s="178" t="s">
        <v>121</v>
      </c>
      <c r="D45" s="84" t="s">
        <v>216</v>
      </c>
      <c r="E45" s="219" t="s">
        <v>356</v>
      </c>
      <c r="F45" s="220"/>
      <c r="G45" s="85" t="s">
        <v>357</v>
      </c>
      <c r="H45" s="177" t="s">
        <v>144</v>
      </c>
      <c r="I45" s="177" t="s">
        <v>105</v>
      </c>
      <c r="J45" s="78" t="s">
        <v>139</v>
      </c>
      <c r="K45" s="176" t="s">
        <v>251</v>
      </c>
      <c r="L45" s="79" t="s">
        <v>205</v>
      </c>
      <c r="M45" s="70">
        <v>0.95</v>
      </c>
      <c r="N45" s="87">
        <v>0</v>
      </c>
      <c r="O45" s="87">
        <v>0</v>
      </c>
      <c r="P45" s="87">
        <v>0</v>
      </c>
      <c r="Q45" s="87">
        <v>0.97</v>
      </c>
      <c r="R45" s="87">
        <v>0.95</v>
      </c>
      <c r="S45" s="130">
        <f t="shared" si="0"/>
        <v>0.97</v>
      </c>
      <c r="T45" s="118">
        <v>1</v>
      </c>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row>
    <row r="46" spans="1:256" s="85" customFormat="1" ht="50.1" hidden="1" customHeight="1" x14ac:dyDescent="0.2">
      <c r="A46" s="103" t="s">
        <v>115</v>
      </c>
      <c r="B46" s="103" t="s">
        <v>119</v>
      </c>
      <c r="C46" s="103" t="s">
        <v>121</v>
      </c>
      <c r="D46" s="84" t="s">
        <v>217</v>
      </c>
      <c r="E46" s="213" t="s">
        <v>310</v>
      </c>
      <c r="F46" s="216"/>
      <c r="G46" s="102" t="s">
        <v>311</v>
      </c>
      <c r="H46" s="102" t="s">
        <v>144</v>
      </c>
      <c r="I46" s="102" t="s">
        <v>105</v>
      </c>
      <c r="J46" s="78" t="s">
        <v>139</v>
      </c>
      <c r="K46" s="104" t="s">
        <v>312</v>
      </c>
      <c r="L46" s="79" t="s">
        <v>211</v>
      </c>
      <c r="M46" s="70">
        <v>1</v>
      </c>
      <c r="N46" s="87">
        <v>1</v>
      </c>
      <c r="O46" s="191">
        <v>1</v>
      </c>
      <c r="P46" s="191">
        <v>1</v>
      </c>
      <c r="Q46" s="191">
        <v>1</v>
      </c>
      <c r="R46" s="87">
        <v>1</v>
      </c>
      <c r="S46" s="130">
        <f t="shared" si="0"/>
        <v>4</v>
      </c>
      <c r="T46" s="118">
        <f>+O46/R46</f>
        <v>1</v>
      </c>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row>
    <row r="47" spans="1:256" s="85" customFormat="1" ht="50.1" hidden="1" customHeight="1" x14ac:dyDescent="0.2">
      <c r="A47" s="178" t="s">
        <v>115</v>
      </c>
      <c r="B47" s="178" t="s">
        <v>119</v>
      </c>
      <c r="C47" s="178" t="s">
        <v>121</v>
      </c>
      <c r="D47" s="84" t="s">
        <v>219</v>
      </c>
      <c r="E47" s="221" t="s">
        <v>359</v>
      </c>
      <c r="F47" s="222"/>
      <c r="G47" s="177" t="s">
        <v>360</v>
      </c>
      <c r="H47" s="177" t="s">
        <v>144</v>
      </c>
      <c r="I47" s="177" t="s">
        <v>105</v>
      </c>
      <c r="J47" s="78" t="s">
        <v>363</v>
      </c>
      <c r="K47" s="175" t="s">
        <v>362</v>
      </c>
      <c r="L47" s="79" t="s">
        <v>364</v>
      </c>
      <c r="M47" s="70">
        <v>1</v>
      </c>
      <c r="N47" s="87">
        <v>0</v>
      </c>
      <c r="O47" s="191">
        <v>1</v>
      </c>
      <c r="P47" s="191">
        <v>0</v>
      </c>
      <c r="Q47" s="87">
        <v>1</v>
      </c>
      <c r="R47" s="87">
        <v>1</v>
      </c>
      <c r="S47" s="130">
        <f>SUM(N47:Q47)</f>
        <v>2</v>
      </c>
      <c r="T47" s="118">
        <v>1</v>
      </c>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row>
    <row r="48" spans="1:256" s="85" customFormat="1" ht="50.1" hidden="1" customHeight="1" x14ac:dyDescent="0.2">
      <c r="A48" s="156" t="s">
        <v>115</v>
      </c>
      <c r="B48" s="156" t="s">
        <v>119</v>
      </c>
      <c r="C48" s="156" t="s">
        <v>121</v>
      </c>
      <c r="D48" s="84" t="s">
        <v>220</v>
      </c>
      <c r="E48" s="213" t="s">
        <v>313</v>
      </c>
      <c r="F48" s="216"/>
      <c r="G48" s="155" t="s">
        <v>314</v>
      </c>
      <c r="H48" s="155" t="s">
        <v>144</v>
      </c>
      <c r="I48" s="155" t="s">
        <v>105</v>
      </c>
      <c r="J48" s="78" t="s">
        <v>315</v>
      </c>
      <c r="K48" s="157" t="s">
        <v>316</v>
      </c>
      <c r="L48" s="79" t="s">
        <v>317</v>
      </c>
      <c r="M48" s="70">
        <v>1</v>
      </c>
      <c r="N48" s="87">
        <v>1</v>
      </c>
      <c r="O48" s="87">
        <v>1</v>
      </c>
      <c r="P48" s="87">
        <v>1</v>
      </c>
      <c r="Q48" s="87">
        <v>1</v>
      </c>
      <c r="R48" s="87">
        <v>1</v>
      </c>
      <c r="S48" s="130">
        <f t="shared" si="0"/>
        <v>4</v>
      </c>
      <c r="T48" s="118">
        <f>+Q48/R48</f>
        <v>1</v>
      </c>
      <c r="U48" s="89"/>
      <c r="V48" s="89"/>
      <c r="W48" s="89"/>
      <c r="X48" s="89"/>
      <c r="Y48" s="89"/>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9"/>
      <c r="DH48" s="89"/>
      <c r="DI48" s="89"/>
      <c r="DJ48" s="89"/>
      <c r="DK48" s="89"/>
      <c r="DL48" s="89"/>
      <c r="DM48" s="89"/>
      <c r="DN48" s="89"/>
      <c r="DO48" s="89"/>
      <c r="DP48" s="89"/>
      <c r="DQ48" s="89"/>
      <c r="DR48" s="89"/>
      <c r="DS48" s="89"/>
      <c r="DT48" s="89"/>
      <c r="DU48" s="89"/>
      <c r="DV48" s="89"/>
      <c r="DW48" s="89"/>
      <c r="DX48" s="89"/>
      <c r="DY48" s="89"/>
      <c r="DZ48" s="89"/>
      <c r="EA48" s="89"/>
      <c r="EB48" s="89"/>
      <c r="EC48" s="89"/>
      <c r="ED48" s="89"/>
      <c r="EE48" s="89"/>
      <c r="EF48" s="89"/>
      <c r="EG48" s="89"/>
      <c r="EH48" s="89"/>
      <c r="EI48" s="89"/>
      <c r="EJ48" s="89"/>
      <c r="EK48" s="89"/>
      <c r="EL48" s="89"/>
      <c r="EM48" s="89"/>
      <c r="EN48" s="89"/>
      <c r="EO48" s="89"/>
      <c r="EP48" s="89"/>
      <c r="EQ48" s="89"/>
      <c r="ER48" s="89"/>
      <c r="ES48" s="89"/>
      <c r="ET48" s="89"/>
      <c r="EU48" s="89"/>
      <c r="EV48" s="89"/>
      <c r="EW48" s="89"/>
      <c r="EX48" s="89"/>
      <c r="EY48" s="89"/>
      <c r="EZ48" s="89"/>
      <c r="FA48" s="89"/>
      <c r="FB48" s="89"/>
      <c r="FC48" s="89"/>
      <c r="FD48" s="89"/>
      <c r="FE48" s="89"/>
      <c r="FF48" s="89"/>
      <c r="FG48" s="89"/>
      <c r="FH48" s="89"/>
      <c r="FI48" s="89"/>
      <c r="FJ48" s="89"/>
      <c r="FK48" s="89"/>
      <c r="FL48" s="89"/>
      <c r="FM48" s="89"/>
      <c r="FN48" s="89"/>
      <c r="FO48" s="89"/>
      <c r="FP48" s="89"/>
      <c r="FQ48" s="89"/>
      <c r="FR48" s="89"/>
      <c r="FS48" s="89"/>
      <c r="FT48" s="89"/>
      <c r="FU48" s="89"/>
      <c r="FV48" s="89"/>
      <c r="FW48" s="89"/>
      <c r="FX48" s="89"/>
      <c r="FY48" s="89"/>
      <c r="FZ48" s="89"/>
      <c r="GA48" s="89"/>
      <c r="GB48" s="89"/>
      <c r="GC48" s="89"/>
      <c r="GD48" s="89"/>
      <c r="GE48" s="89"/>
      <c r="GF48" s="89"/>
      <c r="GG48" s="89"/>
      <c r="GH48" s="89"/>
      <c r="GI48" s="89"/>
      <c r="GJ48" s="89"/>
      <c r="GK48" s="89"/>
      <c r="GL48" s="89"/>
      <c r="GM48" s="89"/>
      <c r="GN48" s="89"/>
      <c r="GO48" s="89"/>
      <c r="GP48" s="89"/>
      <c r="GQ48" s="89"/>
      <c r="GR48" s="89"/>
      <c r="GS48" s="89"/>
      <c r="GT48" s="89"/>
      <c r="GU48" s="89"/>
      <c r="GV48" s="89"/>
      <c r="GW48" s="89"/>
      <c r="GX48" s="89"/>
      <c r="GY48" s="89"/>
      <c r="GZ48" s="89"/>
      <c r="HA48" s="89"/>
      <c r="HB48" s="89"/>
      <c r="HC48" s="89"/>
      <c r="HD48" s="89"/>
      <c r="HE48" s="89"/>
      <c r="HF48" s="89"/>
      <c r="HG48" s="89"/>
      <c r="HH48" s="89"/>
      <c r="HI48" s="89"/>
      <c r="HJ48" s="89"/>
      <c r="HK48" s="89"/>
      <c r="HL48" s="89"/>
      <c r="HM48" s="89"/>
      <c r="HN48" s="89"/>
      <c r="HO48" s="89"/>
      <c r="HP48" s="89"/>
      <c r="HQ48" s="89"/>
      <c r="HR48" s="89"/>
      <c r="HS48" s="89"/>
      <c r="HT48" s="89"/>
      <c r="HU48" s="89"/>
      <c r="HV48" s="89"/>
      <c r="HW48" s="89"/>
      <c r="HX48" s="89"/>
      <c r="HY48" s="89"/>
      <c r="HZ48" s="89"/>
      <c r="IA48" s="89"/>
      <c r="IB48" s="89"/>
      <c r="IC48" s="89"/>
      <c r="ID48" s="89"/>
      <c r="IE48" s="89"/>
      <c r="IF48" s="89"/>
      <c r="IG48" s="89"/>
      <c r="IH48" s="89"/>
      <c r="II48" s="89"/>
      <c r="IJ48" s="89"/>
      <c r="IK48" s="89"/>
      <c r="IL48" s="89"/>
      <c r="IM48" s="89"/>
      <c r="IN48" s="89"/>
      <c r="IO48" s="89"/>
      <c r="IP48" s="89"/>
      <c r="IQ48" s="89"/>
      <c r="IR48" s="89"/>
      <c r="IS48" s="89"/>
      <c r="IT48" s="89"/>
      <c r="IU48" s="89"/>
      <c r="IV48" s="89"/>
    </row>
    <row r="49" spans="1:256" s="75" customFormat="1" ht="50.1" hidden="1" customHeight="1" x14ac:dyDescent="0.2">
      <c r="A49" s="103" t="s">
        <v>115</v>
      </c>
      <c r="B49" s="103" t="s">
        <v>119</v>
      </c>
      <c r="C49" s="103" t="s">
        <v>121</v>
      </c>
      <c r="D49" s="84" t="s">
        <v>221</v>
      </c>
      <c r="E49" s="213" t="s">
        <v>318</v>
      </c>
      <c r="F49" s="216"/>
      <c r="G49" s="102" t="s">
        <v>319</v>
      </c>
      <c r="H49" s="102" t="s">
        <v>144</v>
      </c>
      <c r="I49" s="102" t="s">
        <v>105</v>
      </c>
      <c r="J49" s="78" t="s">
        <v>315</v>
      </c>
      <c r="K49" s="104" t="s">
        <v>316</v>
      </c>
      <c r="L49" s="79" t="s">
        <v>317</v>
      </c>
      <c r="M49" s="70">
        <v>1</v>
      </c>
      <c r="N49" s="87">
        <v>1</v>
      </c>
      <c r="O49" s="87">
        <v>1</v>
      </c>
      <c r="P49" s="87">
        <v>1</v>
      </c>
      <c r="Q49" s="87">
        <v>1</v>
      </c>
      <c r="R49" s="87">
        <v>1</v>
      </c>
      <c r="S49" s="130">
        <f t="shared" si="0"/>
        <v>4</v>
      </c>
      <c r="T49" s="118">
        <f>+Q49/R49</f>
        <v>1</v>
      </c>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row>
    <row r="50" spans="1:256" s="75" customFormat="1" ht="50.1" hidden="1" customHeight="1" x14ac:dyDescent="0.2">
      <c r="A50" s="103" t="s">
        <v>115</v>
      </c>
      <c r="B50" s="103" t="s">
        <v>119</v>
      </c>
      <c r="C50" s="103" t="s">
        <v>121</v>
      </c>
      <c r="D50" s="84" t="s">
        <v>365</v>
      </c>
      <c r="E50" s="213" t="s">
        <v>366</v>
      </c>
      <c r="F50" s="216"/>
      <c r="G50" s="102" t="s">
        <v>337</v>
      </c>
      <c r="H50" s="102" t="s">
        <v>144</v>
      </c>
      <c r="I50" s="102" t="s">
        <v>105</v>
      </c>
      <c r="J50" s="78" t="s">
        <v>338</v>
      </c>
      <c r="K50" s="104" t="s">
        <v>251</v>
      </c>
      <c r="L50" s="79" t="s">
        <v>339</v>
      </c>
      <c r="M50" s="87">
        <v>1</v>
      </c>
      <c r="N50" s="87">
        <v>0</v>
      </c>
      <c r="O50" s="87">
        <v>1</v>
      </c>
      <c r="P50" s="87">
        <v>1</v>
      </c>
      <c r="Q50" s="87">
        <v>1</v>
      </c>
      <c r="R50" s="87">
        <v>1</v>
      </c>
      <c r="S50" s="130">
        <f t="shared" si="0"/>
        <v>3</v>
      </c>
      <c r="T50" s="118">
        <f>+Q50/R50</f>
        <v>1</v>
      </c>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row>
    <row r="51" spans="1:256" s="85" customFormat="1" ht="50.1" hidden="1" customHeight="1" x14ac:dyDescent="0.2">
      <c r="A51" s="156" t="s">
        <v>115</v>
      </c>
      <c r="B51" s="156" t="s">
        <v>119</v>
      </c>
      <c r="C51" s="156" t="s">
        <v>121</v>
      </c>
      <c r="D51" s="84" t="s">
        <v>223</v>
      </c>
      <c r="E51" s="213" t="s">
        <v>320</v>
      </c>
      <c r="F51" s="216"/>
      <c r="G51" s="155" t="s">
        <v>321</v>
      </c>
      <c r="H51" s="155" t="s">
        <v>144</v>
      </c>
      <c r="I51" s="155" t="s">
        <v>105</v>
      </c>
      <c r="J51" s="78" t="s">
        <v>222</v>
      </c>
      <c r="K51" s="157" t="s">
        <v>325</v>
      </c>
      <c r="L51" s="79" t="s">
        <v>322</v>
      </c>
      <c r="M51" s="88">
        <v>0</v>
      </c>
      <c r="N51" s="88">
        <v>2</v>
      </c>
      <c r="O51" s="88">
        <v>0</v>
      </c>
      <c r="P51" s="88">
        <v>0</v>
      </c>
      <c r="Q51" s="88">
        <v>0</v>
      </c>
      <c r="R51" s="88">
        <v>0</v>
      </c>
      <c r="S51" s="187">
        <f>SUM(M51:R51)</f>
        <v>2</v>
      </c>
      <c r="T51" s="118">
        <v>1</v>
      </c>
      <c r="U51" s="89"/>
      <c r="V51" s="89"/>
      <c r="W51" s="89"/>
      <c r="X51" s="89"/>
      <c r="Y51" s="89"/>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9"/>
      <c r="DH51" s="89"/>
      <c r="DI51" s="89"/>
      <c r="DJ51" s="89"/>
      <c r="DK51" s="89"/>
      <c r="DL51" s="89"/>
      <c r="DM51" s="89"/>
      <c r="DN51" s="89"/>
      <c r="DO51" s="89"/>
      <c r="DP51" s="89"/>
      <c r="DQ51" s="89"/>
      <c r="DR51" s="89"/>
      <c r="DS51" s="89"/>
      <c r="DT51" s="89"/>
      <c r="DU51" s="89"/>
      <c r="DV51" s="89"/>
      <c r="DW51" s="89"/>
      <c r="DX51" s="89"/>
      <c r="DY51" s="89"/>
      <c r="DZ51" s="89"/>
      <c r="EA51" s="89"/>
      <c r="EB51" s="89"/>
      <c r="EC51" s="89"/>
      <c r="ED51" s="89"/>
      <c r="EE51" s="89"/>
      <c r="EF51" s="89"/>
      <c r="EG51" s="89"/>
      <c r="EH51" s="89"/>
      <c r="EI51" s="89"/>
      <c r="EJ51" s="89"/>
      <c r="EK51" s="89"/>
      <c r="EL51" s="89"/>
      <c r="EM51" s="89"/>
      <c r="EN51" s="89"/>
      <c r="EO51" s="89"/>
      <c r="EP51" s="89"/>
      <c r="EQ51" s="89"/>
      <c r="ER51" s="89"/>
      <c r="ES51" s="89"/>
      <c r="ET51" s="89"/>
      <c r="EU51" s="89"/>
      <c r="EV51" s="89"/>
      <c r="EW51" s="89"/>
      <c r="EX51" s="89"/>
      <c r="EY51" s="89"/>
      <c r="EZ51" s="89"/>
      <c r="FA51" s="89"/>
      <c r="FB51" s="89"/>
      <c r="FC51" s="89"/>
      <c r="FD51" s="89"/>
      <c r="FE51" s="89"/>
      <c r="FF51" s="89"/>
      <c r="FG51" s="89"/>
      <c r="FH51" s="89"/>
      <c r="FI51" s="89"/>
      <c r="FJ51" s="89"/>
      <c r="FK51" s="89"/>
      <c r="FL51" s="89"/>
      <c r="FM51" s="89"/>
      <c r="FN51" s="89"/>
      <c r="FO51" s="89"/>
      <c r="FP51" s="89"/>
      <c r="FQ51" s="89"/>
      <c r="FR51" s="89"/>
      <c r="FS51" s="89"/>
      <c r="FT51" s="89"/>
      <c r="FU51" s="89"/>
      <c r="FV51" s="89"/>
      <c r="FW51" s="89"/>
      <c r="FX51" s="89"/>
      <c r="FY51" s="89"/>
      <c r="FZ51" s="89"/>
      <c r="GA51" s="89"/>
      <c r="GB51" s="89"/>
      <c r="GC51" s="89"/>
      <c r="GD51" s="89"/>
      <c r="GE51" s="89"/>
      <c r="GF51" s="89"/>
      <c r="GG51" s="89"/>
      <c r="GH51" s="89"/>
      <c r="GI51" s="89"/>
      <c r="GJ51" s="89"/>
      <c r="GK51" s="89"/>
      <c r="GL51" s="89"/>
      <c r="GM51" s="89"/>
      <c r="GN51" s="89"/>
      <c r="GO51" s="89"/>
      <c r="GP51" s="89"/>
      <c r="GQ51" s="89"/>
      <c r="GR51" s="89"/>
      <c r="GS51" s="89"/>
      <c r="GT51" s="89"/>
      <c r="GU51" s="89"/>
      <c r="GV51" s="89"/>
      <c r="GW51" s="89"/>
      <c r="GX51" s="89"/>
      <c r="GY51" s="89"/>
      <c r="GZ51" s="89"/>
      <c r="HA51" s="89"/>
      <c r="HB51" s="89"/>
      <c r="HC51" s="89"/>
      <c r="HD51" s="89"/>
      <c r="HE51" s="89"/>
      <c r="HF51" s="89"/>
      <c r="HG51" s="89"/>
      <c r="HH51" s="89"/>
      <c r="HI51" s="89"/>
      <c r="HJ51" s="89"/>
      <c r="HK51" s="89"/>
      <c r="HL51" s="89"/>
      <c r="HM51" s="89"/>
      <c r="HN51" s="89"/>
      <c r="HO51" s="89"/>
      <c r="HP51" s="89"/>
      <c r="HQ51" s="89"/>
      <c r="HR51" s="89"/>
      <c r="HS51" s="89"/>
      <c r="HT51" s="89"/>
      <c r="HU51" s="89"/>
      <c r="HV51" s="89"/>
      <c r="HW51" s="89"/>
      <c r="HX51" s="89"/>
      <c r="HY51" s="89"/>
      <c r="HZ51" s="89"/>
      <c r="IA51" s="89"/>
      <c r="IB51" s="89"/>
      <c r="IC51" s="89"/>
      <c r="ID51" s="89"/>
      <c r="IE51" s="89"/>
      <c r="IF51" s="89"/>
      <c r="IG51" s="89"/>
      <c r="IH51" s="89"/>
      <c r="II51" s="89"/>
      <c r="IJ51" s="89"/>
      <c r="IK51" s="89"/>
      <c r="IL51" s="89"/>
      <c r="IM51" s="89"/>
      <c r="IN51" s="89"/>
      <c r="IO51" s="89"/>
      <c r="IP51" s="89"/>
      <c r="IQ51" s="89"/>
      <c r="IR51" s="89"/>
      <c r="IS51" s="89"/>
      <c r="IT51" s="89"/>
      <c r="IU51" s="89"/>
      <c r="IV51" s="89"/>
    </row>
    <row r="52" spans="1:256" s="85" customFormat="1" ht="50.1" hidden="1" customHeight="1" x14ac:dyDescent="0.2">
      <c r="A52" s="127" t="s">
        <v>115</v>
      </c>
      <c r="B52" s="127" t="s">
        <v>119</v>
      </c>
      <c r="C52" s="127" t="s">
        <v>121</v>
      </c>
      <c r="D52" s="84" t="s">
        <v>224</v>
      </c>
      <c r="E52" s="213" t="s">
        <v>323</v>
      </c>
      <c r="F52" s="216"/>
      <c r="G52" s="126" t="s">
        <v>324</v>
      </c>
      <c r="H52" s="126" t="s">
        <v>144</v>
      </c>
      <c r="I52" s="126" t="s">
        <v>105</v>
      </c>
      <c r="J52" s="78" t="s">
        <v>222</v>
      </c>
      <c r="K52" s="128" t="s">
        <v>325</v>
      </c>
      <c r="L52" s="79" t="s">
        <v>322</v>
      </c>
      <c r="M52" s="88">
        <v>0</v>
      </c>
      <c r="N52" s="88">
        <v>4</v>
      </c>
      <c r="O52" s="88">
        <v>0</v>
      </c>
      <c r="P52" s="88">
        <v>0</v>
      </c>
      <c r="Q52" s="88">
        <v>0</v>
      </c>
      <c r="R52" s="88">
        <v>0</v>
      </c>
      <c r="S52" s="130">
        <f t="shared" si="0"/>
        <v>4</v>
      </c>
      <c r="T52" s="118">
        <v>1</v>
      </c>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row>
    <row r="53" spans="1:256" s="75" customFormat="1" ht="50.1" hidden="1" customHeight="1" x14ac:dyDescent="0.2">
      <c r="A53" s="103" t="s">
        <v>115</v>
      </c>
      <c r="B53" s="103" t="s">
        <v>119</v>
      </c>
      <c r="C53" s="103" t="s">
        <v>121</v>
      </c>
      <c r="D53" s="84" t="s">
        <v>225</v>
      </c>
      <c r="E53" s="213" t="s">
        <v>326</v>
      </c>
      <c r="F53" s="216"/>
      <c r="G53" s="102" t="s">
        <v>327</v>
      </c>
      <c r="H53" s="102" t="s">
        <v>144</v>
      </c>
      <c r="I53" s="102" t="s">
        <v>390</v>
      </c>
      <c r="J53" s="78" t="s">
        <v>222</v>
      </c>
      <c r="K53" s="104" t="s">
        <v>328</v>
      </c>
      <c r="L53" s="79" t="s">
        <v>328</v>
      </c>
      <c r="M53" s="88">
        <v>0</v>
      </c>
      <c r="N53" s="88">
        <v>0</v>
      </c>
      <c r="O53" s="88">
        <v>0</v>
      </c>
      <c r="P53" s="88">
        <v>0</v>
      </c>
      <c r="Q53" s="88">
        <v>0</v>
      </c>
      <c r="R53" s="88">
        <v>0</v>
      </c>
      <c r="S53" s="130">
        <f t="shared" si="0"/>
        <v>0</v>
      </c>
      <c r="T53" s="118">
        <v>1</v>
      </c>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row>
    <row r="54" spans="1:256" s="75" customFormat="1" ht="50.1" hidden="1" customHeight="1" x14ac:dyDescent="0.2">
      <c r="A54" s="103" t="s">
        <v>115</v>
      </c>
      <c r="B54" s="103" t="s">
        <v>119</v>
      </c>
      <c r="C54" s="103" t="s">
        <v>121</v>
      </c>
      <c r="D54" s="84" t="s">
        <v>336</v>
      </c>
      <c r="E54" s="213" t="s">
        <v>329</v>
      </c>
      <c r="F54" s="216"/>
      <c r="G54" s="102" t="s">
        <v>330</v>
      </c>
      <c r="H54" s="102" t="s">
        <v>144</v>
      </c>
      <c r="I54" s="102" t="s">
        <v>390</v>
      </c>
      <c r="J54" s="78" t="s">
        <v>222</v>
      </c>
      <c r="K54" s="104" t="s">
        <v>325</v>
      </c>
      <c r="L54" s="79" t="s">
        <v>322</v>
      </c>
      <c r="M54" s="88">
        <v>0</v>
      </c>
      <c r="N54" s="88">
        <v>0</v>
      </c>
      <c r="O54" s="88">
        <v>0</v>
      </c>
      <c r="P54" s="88">
        <v>0</v>
      </c>
      <c r="Q54" s="88">
        <v>0</v>
      </c>
      <c r="R54" s="88">
        <v>0</v>
      </c>
      <c r="S54" s="187">
        <f t="shared" si="0"/>
        <v>0</v>
      </c>
      <c r="T54" s="118">
        <v>1</v>
      </c>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row>
    <row r="55" spans="1:256" s="75" customFormat="1" ht="50.1" hidden="1" customHeight="1" x14ac:dyDescent="0.2">
      <c r="A55" s="103" t="s">
        <v>115</v>
      </c>
      <c r="B55" s="103" t="s">
        <v>119</v>
      </c>
      <c r="C55" s="103" t="s">
        <v>121</v>
      </c>
      <c r="D55" s="84" t="s">
        <v>367</v>
      </c>
      <c r="E55" s="213" t="s">
        <v>331</v>
      </c>
      <c r="F55" s="216"/>
      <c r="G55" s="102" t="s">
        <v>332</v>
      </c>
      <c r="H55" s="102" t="s">
        <v>144</v>
      </c>
      <c r="I55" s="102" t="s">
        <v>390</v>
      </c>
      <c r="J55" s="78" t="s">
        <v>222</v>
      </c>
      <c r="K55" s="104" t="s">
        <v>333</v>
      </c>
      <c r="L55" s="79" t="s">
        <v>244</v>
      </c>
      <c r="M55" s="88">
        <v>0</v>
      </c>
      <c r="N55" s="88">
        <v>0</v>
      </c>
      <c r="O55" s="88">
        <v>0</v>
      </c>
      <c r="P55" s="88">
        <v>0</v>
      </c>
      <c r="Q55" s="154">
        <v>0</v>
      </c>
      <c r="R55" s="88">
        <v>0</v>
      </c>
      <c r="S55" s="130">
        <f t="shared" si="0"/>
        <v>0</v>
      </c>
      <c r="T55" s="118">
        <v>1</v>
      </c>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row>
    <row r="56" spans="1:256" s="89" customFormat="1" ht="50.1" hidden="1" customHeight="1" x14ac:dyDescent="0.2">
      <c r="A56" s="74" t="s">
        <v>115</v>
      </c>
      <c r="B56" s="74" t="s">
        <v>119</v>
      </c>
      <c r="C56" s="74" t="s">
        <v>121</v>
      </c>
      <c r="D56" s="164" t="s">
        <v>368</v>
      </c>
      <c r="E56" s="213" t="s">
        <v>334</v>
      </c>
      <c r="F56" s="213"/>
      <c r="G56" s="165" t="s">
        <v>335</v>
      </c>
      <c r="H56" s="165" t="s">
        <v>144</v>
      </c>
      <c r="I56" s="165" t="s">
        <v>105</v>
      </c>
      <c r="J56" s="78" t="s">
        <v>371</v>
      </c>
      <c r="K56" s="162" t="s">
        <v>370</v>
      </c>
      <c r="L56" s="79" t="s">
        <v>369</v>
      </c>
      <c r="M56" s="166">
        <v>0.12</v>
      </c>
      <c r="N56" s="167">
        <v>0.01</v>
      </c>
      <c r="O56" s="167">
        <v>0</v>
      </c>
      <c r="P56" s="167">
        <v>0</v>
      </c>
      <c r="Q56" s="168">
        <v>0.01</v>
      </c>
      <c r="R56" s="166">
        <v>0.03</v>
      </c>
      <c r="S56" s="130">
        <f t="shared" si="0"/>
        <v>0.02</v>
      </c>
      <c r="T56" s="118">
        <v>1</v>
      </c>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row>
    <row r="57" spans="1:256" s="80" customFormat="1" ht="53.25" customHeight="1" x14ac:dyDescent="0.2">
      <c r="A57" s="74" t="s">
        <v>116</v>
      </c>
      <c r="B57" s="74" t="s">
        <v>119</v>
      </c>
      <c r="C57" s="74" t="s">
        <v>103</v>
      </c>
      <c r="D57" s="164" t="s">
        <v>158</v>
      </c>
      <c r="E57" s="213" t="s">
        <v>124</v>
      </c>
      <c r="F57" s="216"/>
      <c r="G57" s="165" t="s">
        <v>276</v>
      </c>
      <c r="H57" s="165" t="s">
        <v>143</v>
      </c>
      <c r="I57" s="165" t="s">
        <v>105</v>
      </c>
      <c r="J57" s="78" t="s">
        <v>206</v>
      </c>
      <c r="K57" s="163" t="s">
        <v>229</v>
      </c>
      <c r="L57" s="79" t="s">
        <v>230</v>
      </c>
      <c r="M57" s="172">
        <v>1</v>
      </c>
      <c r="N57" s="173">
        <v>0.73</v>
      </c>
      <c r="O57" s="173">
        <v>1</v>
      </c>
      <c r="P57" s="173">
        <v>0.96</v>
      </c>
      <c r="Q57" s="174">
        <v>1.03</v>
      </c>
      <c r="R57" s="173">
        <v>1</v>
      </c>
      <c r="S57" s="130">
        <f t="shared" si="0"/>
        <v>3.7199999999999998</v>
      </c>
      <c r="T57" s="118">
        <v>1</v>
      </c>
      <c r="U57" s="80">
        <v>0</v>
      </c>
      <c r="V57" s="80">
        <f>-COS((Q57/Y57)*PI())</f>
        <v>0.99556196460308</v>
      </c>
      <c r="W57" s="80">
        <v>0</v>
      </c>
      <c r="X57" s="80">
        <f>SIN((Q57/Y57)*PI())</f>
        <v>-9.4108313318514103E-2</v>
      </c>
      <c r="Y57" s="82">
        <v>1</v>
      </c>
    </row>
    <row r="58" spans="1:256" s="85" customFormat="1" ht="50.1" customHeight="1" x14ac:dyDescent="0.2">
      <c r="A58" s="152" t="s">
        <v>116</v>
      </c>
      <c r="B58" s="152" t="s">
        <v>119</v>
      </c>
      <c r="C58" s="152" t="s">
        <v>103</v>
      </c>
      <c r="D58" s="84" t="s">
        <v>159</v>
      </c>
      <c r="E58" s="214" t="s">
        <v>277</v>
      </c>
      <c r="F58" s="215"/>
      <c r="G58" s="151" t="s">
        <v>278</v>
      </c>
      <c r="H58" s="151" t="s">
        <v>143</v>
      </c>
      <c r="I58" s="151" t="s">
        <v>105</v>
      </c>
      <c r="J58" s="78" t="s">
        <v>206</v>
      </c>
      <c r="K58" s="153" t="s">
        <v>229</v>
      </c>
      <c r="L58" s="79" t="s">
        <v>230</v>
      </c>
      <c r="M58" s="70">
        <v>1</v>
      </c>
      <c r="N58" s="158">
        <v>1</v>
      </c>
      <c r="O58" s="173">
        <v>1</v>
      </c>
      <c r="P58" s="173">
        <v>1</v>
      </c>
      <c r="Q58" s="173">
        <v>1</v>
      </c>
      <c r="R58" s="158">
        <v>1</v>
      </c>
      <c r="S58" s="130">
        <f t="shared" si="0"/>
        <v>4</v>
      </c>
      <c r="T58" s="118">
        <f>P58/R58</f>
        <v>1</v>
      </c>
      <c r="Y58" s="86"/>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row>
    <row r="59" spans="1:256" s="85" customFormat="1" ht="50.1" customHeight="1" x14ac:dyDescent="0.2">
      <c r="A59" s="103" t="s">
        <v>116</v>
      </c>
      <c r="B59" s="103" t="s">
        <v>119</v>
      </c>
      <c r="C59" s="103" t="s">
        <v>103</v>
      </c>
      <c r="D59" s="84" t="s">
        <v>160</v>
      </c>
      <c r="E59" s="214" t="s">
        <v>279</v>
      </c>
      <c r="F59" s="215"/>
      <c r="G59" s="102" t="s">
        <v>280</v>
      </c>
      <c r="H59" s="102" t="s">
        <v>143</v>
      </c>
      <c r="I59" s="102" t="s">
        <v>105</v>
      </c>
      <c r="J59" s="78" t="s">
        <v>206</v>
      </c>
      <c r="K59" s="105" t="s">
        <v>229</v>
      </c>
      <c r="L59" s="79" t="s">
        <v>230</v>
      </c>
      <c r="M59" s="70">
        <v>1</v>
      </c>
      <c r="N59" s="98">
        <v>1</v>
      </c>
      <c r="O59" s="173">
        <v>1</v>
      </c>
      <c r="P59" s="98">
        <v>0.48</v>
      </c>
      <c r="Q59" s="98">
        <v>1</v>
      </c>
      <c r="R59" s="98">
        <v>1</v>
      </c>
      <c r="S59" s="130">
        <f t="shared" si="0"/>
        <v>3.48</v>
      </c>
      <c r="T59" s="118">
        <f>Q59/R59</f>
        <v>1</v>
      </c>
      <c r="U59" s="89">
        <v>0</v>
      </c>
      <c r="V59" s="89">
        <f>-COS((P59/Y59)*PI())</f>
        <v>-6.2790519529313527E-2</v>
      </c>
      <c r="W59" s="89">
        <v>0</v>
      </c>
      <c r="X59" s="89">
        <f>SIN((P59/Y59)*PI())</f>
        <v>0.99802672842827156</v>
      </c>
      <c r="Y59" s="90">
        <v>1</v>
      </c>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9"/>
      <c r="DH59" s="89"/>
      <c r="DI59" s="89"/>
      <c r="DJ59" s="89"/>
      <c r="DK59" s="89"/>
      <c r="DL59" s="89"/>
      <c r="DM59" s="89"/>
      <c r="DN59" s="89"/>
      <c r="DO59" s="89"/>
      <c r="DP59" s="89"/>
      <c r="DQ59" s="89"/>
      <c r="DR59" s="89"/>
      <c r="DS59" s="89"/>
      <c r="DT59" s="89"/>
      <c r="DU59" s="89"/>
      <c r="DV59" s="89"/>
      <c r="DW59" s="89"/>
      <c r="DX59" s="89"/>
      <c r="DY59" s="89"/>
      <c r="DZ59" s="89"/>
      <c r="EA59" s="89"/>
      <c r="EB59" s="89"/>
      <c r="EC59" s="89"/>
      <c r="ED59" s="89"/>
      <c r="EE59" s="89"/>
      <c r="EF59" s="89"/>
      <c r="EG59" s="89"/>
      <c r="EH59" s="89"/>
      <c r="EI59" s="89"/>
      <c r="EJ59" s="89"/>
      <c r="EK59" s="89"/>
      <c r="EL59" s="89"/>
      <c r="EM59" s="89"/>
      <c r="EN59" s="89"/>
      <c r="EO59" s="89"/>
      <c r="EP59" s="89"/>
      <c r="EQ59" s="89"/>
      <c r="ER59" s="89"/>
      <c r="ES59" s="89"/>
      <c r="ET59" s="89"/>
      <c r="EU59" s="89"/>
      <c r="EV59" s="89"/>
      <c r="EW59" s="89"/>
      <c r="EX59" s="89"/>
      <c r="EY59" s="89"/>
      <c r="EZ59" s="89"/>
      <c r="FA59" s="89"/>
      <c r="FB59" s="89"/>
      <c r="FC59" s="89"/>
      <c r="FD59" s="89"/>
      <c r="FE59" s="89"/>
      <c r="FF59" s="89"/>
      <c r="FG59" s="89"/>
      <c r="FH59" s="89"/>
      <c r="FI59" s="89"/>
      <c r="FJ59" s="89"/>
      <c r="FK59" s="89"/>
      <c r="FL59" s="89"/>
      <c r="FM59" s="89"/>
      <c r="FN59" s="89"/>
      <c r="FO59" s="89"/>
      <c r="FP59" s="89"/>
      <c r="FQ59" s="89"/>
      <c r="FR59" s="89"/>
      <c r="FS59" s="89"/>
      <c r="FT59" s="89"/>
      <c r="FU59" s="89"/>
      <c r="FV59" s="89"/>
      <c r="FW59" s="89"/>
      <c r="FX59" s="89"/>
      <c r="FY59" s="89"/>
      <c r="FZ59" s="89"/>
      <c r="GA59" s="89"/>
      <c r="GB59" s="89"/>
      <c r="GC59" s="89"/>
      <c r="GD59" s="89"/>
      <c r="GE59" s="89"/>
      <c r="GF59" s="89"/>
      <c r="GG59" s="89"/>
      <c r="GH59" s="89"/>
      <c r="GI59" s="89"/>
      <c r="GJ59" s="89"/>
      <c r="GK59" s="89"/>
      <c r="GL59" s="89"/>
      <c r="GM59" s="89"/>
      <c r="GN59" s="89"/>
      <c r="GO59" s="89"/>
      <c r="GP59" s="89"/>
      <c r="GQ59" s="89"/>
      <c r="GR59" s="89"/>
      <c r="GS59" s="89"/>
      <c r="GT59" s="89"/>
      <c r="GU59" s="89"/>
      <c r="GV59" s="89"/>
      <c r="GW59" s="89"/>
      <c r="GX59" s="89"/>
      <c r="GY59" s="89"/>
      <c r="GZ59" s="89"/>
      <c r="HA59" s="89"/>
      <c r="HB59" s="89"/>
      <c r="HC59" s="89"/>
      <c r="HD59" s="89"/>
      <c r="HE59" s="89"/>
      <c r="HF59" s="89"/>
      <c r="HG59" s="89"/>
      <c r="HH59" s="89"/>
      <c r="HI59" s="89"/>
      <c r="HJ59" s="89"/>
      <c r="HK59" s="89"/>
      <c r="HL59" s="89"/>
      <c r="HM59" s="89"/>
      <c r="HN59" s="89"/>
      <c r="HO59" s="89"/>
      <c r="HP59" s="89"/>
      <c r="HQ59" s="89"/>
      <c r="HR59" s="89"/>
      <c r="HS59" s="89"/>
      <c r="HT59" s="89"/>
      <c r="HU59" s="89"/>
      <c r="HV59" s="89"/>
      <c r="HW59" s="89"/>
      <c r="HX59" s="89"/>
      <c r="HY59" s="89"/>
      <c r="HZ59" s="89"/>
      <c r="IA59" s="89"/>
      <c r="IB59" s="89"/>
      <c r="IC59" s="89"/>
      <c r="ID59" s="89"/>
      <c r="IE59" s="89"/>
      <c r="IF59" s="89"/>
      <c r="IG59" s="89"/>
      <c r="IH59" s="89"/>
      <c r="II59" s="89"/>
      <c r="IJ59" s="89"/>
      <c r="IK59" s="89"/>
      <c r="IL59" s="89"/>
      <c r="IM59" s="89"/>
      <c r="IN59" s="89"/>
      <c r="IO59" s="89"/>
      <c r="IP59" s="89"/>
      <c r="IQ59" s="89"/>
      <c r="IR59" s="89"/>
      <c r="IS59" s="89"/>
      <c r="IT59" s="89"/>
      <c r="IU59" s="89"/>
      <c r="IV59" s="90">
        <f>AVERAGE(T57:T59)</f>
        <v>1</v>
      </c>
    </row>
    <row r="60" spans="1:256" s="75" customFormat="1" ht="61.5" hidden="1" customHeight="1" x14ac:dyDescent="0.2">
      <c r="A60" s="179" t="s">
        <v>117</v>
      </c>
      <c r="B60" s="103" t="s">
        <v>119</v>
      </c>
      <c r="C60" s="103" t="s">
        <v>121</v>
      </c>
      <c r="D60" s="84" t="s">
        <v>389</v>
      </c>
      <c r="E60" s="214" t="s">
        <v>243</v>
      </c>
      <c r="F60" s="215"/>
      <c r="G60" s="102" t="s">
        <v>352</v>
      </c>
      <c r="H60" s="102" t="s">
        <v>144</v>
      </c>
      <c r="I60" s="102" t="s">
        <v>105</v>
      </c>
      <c r="J60" s="78" t="s">
        <v>244</v>
      </c>
      <c r="K60" s="105" t="s">
        <v>245</v>
      </c>
      <c r="L60" s="79" t="s">
        <v>246</v>
      </c>
      <c r="M60" s="93">
        <v>4</v>
      </c>
      <c r="N60" s="101">
        <v>1</v>
      </c>
      <c r="O60" s="135">
        <v>1</v>
      </c>
      <c r="P60" s="135">
        <v>1</v>
      </c>
      <c r="Q60" s="135">
        <v>1</v>
      </c>
      <c r="R60" s="101">
        <v>1</v>
      </c>
      <c r="S60" s="130">
        <f t="shared" si="0"/>
        <v>4</v>
      </c>
      <c r="T60" s="118">
        <f>Q60/R60</f>
        <v>1</v>
      </c>
      <c r="U60" s="75">
        <v>0</v>
      </c>
      <c r="V60" s="75">
        <f>-COS((P60/Y60)*PI())</f>
        <v>1</v>
      </c>
      <c r="W60" s="75">
        <v>0</v>
      </c>
      <c r="X60" s="75">
        <f>SIN((P60/Y60)*PI())</f>
        <v>1.22514845490862E-16</v>
      </c>
      <c r="Y60" s="83">
        <v>1</v>
      </c>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IV60" s="83">
        <f>AVERAGE(T60)</f>
        <v>1</v>
      </c>
    </row>
    <row r="61" spans="1:256" s="85" customFormat="1" ht="48.75" hidden="1" customHeight="1" x14ac:dyDescent="0.2">
      <c r="A61" s="102" t="s">
        <v>163</v>
      </c>
      <c r="B61" s="102" t="s">
        <v>168</v>
      </c>
      <c r="C61" s="103" t="s">
        <v>123</v>
      </c>
      <c r="D61" s="84" t="s">
        <v>169</v>
      </c>
      <c r="E61" s="214" t="s">
        <v>247</v>
      </c>
      <c r="F61" s="215"/>
      <c r="G61" s="102" t="s">
        <v>170</v>
      </c>
      <c r="H61" s="102" t="s">
        <v>144</v>
      </c>
      <c r="I61" s="102" t="s">
        <v>105</v>
      </c>
      <c r="J61" s="78" t="s">
        <v>138</v>
      </c>
      <c r="K61" s="105" t="s">
        <v>227</v>
      </c>
      <c r="L61" s="79" t="s">
        <v>226</v>
      </c>
      <c r="M61" s="70">
        <v>1</v>
      </c>
      <c r="N61" s="70">
        <v>0.25</v>
      </c>
      <c r="O61" s="70">
        <v>0.25</v>
      </c>
      <c r="P61" s="98">
        <v>0.26</v>
      </c>
      <c r="Q61" s="98">
        <v>0.25</v>
      </c>
      <c r="R61" s="70">
        <v>0.25</v>
      </c>
      <c r="S61" s="130">
        <f t="shared" si="0"/>
        <v>1.01</v>
      </c>
      <c r="T61" s="118">
        <f>Q61/R61</f>
        <v>1</v>
      </c>
      <c r="U61" s="85">
        <v>0</v>
      </c>
      <c r="V61" s="85">
        <f>-COS((P61/Y61)*PI())</f>
        <v>-0.68454710592868862</v>
      </c>
      <c r="W61" s="85">
        <v>0</v>
      </c>
      <c r="X61" s="85">
        <f>SIN((P61/Y61)*PI())</f>
        <v>0.72896862742141155</v>
      </c>
      <c r="Y61" s="86">
        <v>1</v>
      </c>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IV61" s="86">
        <f>AVERAGE(T61)</f>
        <v>1</v>
      </c>
    </row>
    <row r="62" spans="1:256" x14ac:dyDescent="0.2"/>
    <row r="71" spans="15:15" x14ac:dyDescent="0.2"/>
    <row r="72" spans="15:15" ht="15.75" x14ac:dyDescent="0.25">
      <c r="O72" s="136"/>
    </row>
    <row r="73" spans="15:15" ht="15.75" x14ac:dyDescent="0.25">
      <c r="O73" s="136"/>
    </row>
    <row r="74" spans="15:15" ht="15.75" x14ac:dyDescent="0.25">
      <c r="O74" s="136"/>
    </row>
    <row r="75" spans="15:15" ht="15.75" x14ac:dyDescent="0.25">
      <c r="O75" s="136"/>
    </row>
    <row r="76" spans="15:15" ht="15.75" x14ac:dyDescent="0.25">
      <c r="O76" s="136"/>
    </row>
    <row r="77" spans="15:15" ht="15.75" x14ac:dyDescent="0.25">
      <c r="O77" s="136"/>
    </row>
    <row r="78" spans="15:15" ht="15.75" x14ac:dyDescent="0.25">
      <c r="O78" s="136"/>
    </row>
    <row r="79" spans="15:15" ht="15.75" x14ac:dyDescent="0.25">
      <c r="O79" s="136"/>
    </row>
    <row r="80" spans="15:15" ht="15.75" x14ac:dyDescent="0.25">
      <c r="O80" s="136"/>
    </row>
    <row r="81" spans="15:15" ht="15.75" x14ac:dyDescent="0.25">
      <c r="O81" s="136"/>
    </row>
    <row r="82" spans="15:15" ht="15.75" x14ac:dyDescent="0.25">
      <c r="O82" s="136"/>
    </row>
    <row r="83" spans="15:15" ht="15.75" x14ac:dyDescent="0.25">
      <c r="O83" s="136"/>
    </row>
    <row r="84" spans="15:15" ht="15.75" x14ac:dyDescent="0.25">
      <c r="O84" s="136"/>
    </row>
    <row r="85" spans="15:15" ht="15.75" x14ac:dyDescent="0.25">
      <c r="O85" s="136"/>
    </row>
    <row r="86" spans="15:15" x14ac:dyDescent="0.2"/>
    <row r="87" spans="15:15" x14ac:dyDescent="0.2"/>
    <row r="88" spans="15:15" x14ac:dyDescent="0.2"/>
    <row r="89" spans="15:15" x14ac:dyDescent="0.2"/>
    <row r="90" spans="15:15" x14ac:dyDescent="0.2"/>
    <row r="91" spans="15:15" x14ac:dyDescent="0.2"/>
    <row r="92" spans="15:15" x14ac:dyDescent="0.2"/>
    <row r="93" spans="15:15" x14ac:dyDescent="0.2"/>
    <row r="94" spans="15:15" x14ac:dyDescent="0.2"/>
    <row r="95" spans="15:15" x14ac:dyDescent="0.2"/>
    <row r="96" spans="15:15"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autoFilter ref="A4:Y61" xr:uid="{00000000-0009-0000-0000-000003000000}">
    <filterColumn colId="0">
      <filters>
        <filter val="Gestión Tecnológica"/>
      </filters>
    </filterColumn>
    <filterColumn colId="4" showButton="0"/>
  </autoFilter>
  <mergeCells count="76">
    <mergeCell ref="E37:F37"/>
    <mergeCell ref="E33:F33"/>
    <mergeCell ref="E28:F28"/>
    <mergeCell ref="E29:F29"/>
    <mergeCell ref="E30:F30"/>
    <mergeCell ref="E32:F32"/>
    <mergeCell ref="E31:F31"/>
    <mergeCell ref="E26:F26"/>
    <mergeCell ref="E27:F27"/>
    <mergeCell ref="E7:F7"/>
    <mergeCell ref="E8:F8"/>
    <mergeCell ref="E9:F9"/>
    <mergeCell ref="E25:F25"/>
    <mergeCell ref="E14:F14"/>
    <mergeCell ref="E19:F19"/>
    <mergeCell ref="E20:F20"/>
    <mergeCell ref="E21:F21"/>
    <mergeCell ref="E22:F22"/>
    <mergeCell ref="E23:F23"/>
    <mergeCell ref="E24:F24"/>
    <mergeCell ref="M1:P1"/>
    <mergeCell ref="Q1:S1"/>
    <mergeCell ref="E60:F60"/>
    <mergeCell ref="E61:F61"/>
    <mergeCell ref="E3:F4"/>
    <mergeCell ref="E57:F57"/>
    <mergeCell ref="E59:F59"/>
    <mergeCell ref="E38:F38"/>
    <mergeCell ref="E58:F58"/>
    <mergeCell ref="E40:F40"/>
    <mergeCell ref="E44:F44"/>
    <mergeCell ref="E43:F43"/>
    <mergeCell ref="E34:F34"/>
    <mergeCell ref="E54:F54"/>
    <mergeCell ref="O2:T2"/>
    <mergeCell ref="T3:T4"/>
    <mergeCell ref="M3:M4"/>
    <mergeCell ref="N3:Q3"/>
    <mergeCell ref="E18:F18"/>
    <mergeCell ref="R3:R4"/>
    <mergeCell ref="S3:S4"/>
    <mergeCell ref="E5:F5"/>
    <mergeCell ref="E13:F13"/>
    <mergeCell ref="E10:F10"/>
    <mergeCell ref="E17:F17"/>
    <mergeCell ref="E15:F15"/>
    <mergeCell ref="E16:F16"/>
    <mergeCell ref="E6:F6"/>
    <mergeCell ref="E11:F11"/>
    <mergeCell ref="E12:F12"/>
    <mergeCell ref="A1:B1"/>
    <mergeCell ref="C1:L1"/>
    <mergeCell ref="I3:I4"/>
    <mergeCell ref="J3:L3"/>
    <mergeCell ref="H3:H4"/>
    <mergeCell ref="G3:G4"/>
    <mergeCell ref="A3:A4"/>
    <mergeCell ref="B3:B4"/>
    <mergeCell ref="C3:C4"/>
    <mergeCell ref="D3:D4"/>
    <mergeCell ref="E56:F56"/>
    <mergeCell ref="E35:F35"/>
    <mergeCell ref="E50:F50"/>
    <mergeCell ref="E46:F46"/>
    <mergeCell ref="E55:F55"/>
    <mergeCell ref="E39:F39"/>
    <mergeCell ref="E48:F48"/>
    <mergeCell ref="E49:F49"/>
    <mergeCell ref="E51:F51"/>
    <mergeCell ref="E52:F52"/>
    <mergeCell ref="E53:F53"/>
    <mergeCell ref="E41:F41"/>
    <mergeCell ref="E42:F42"/>
    <mergeCell ref="E45:F45"/>
    <mergeCell ref="E47:F47"/>
    <mergeCell ref="E36:F36"/>
  </mergeCells>
  <printOptions horizontalCentered="1"/>
  <pageMargins left="0.43307086614173229" right="0.43307086614173229" top="0.74803149606299213" bottom="0.74803149606299213" header="0.31496062992125984" footer="0.31496062992125984"/>
  <pageSetup paperSize="14" scale="39" fitToHeight="3" orientation="landscape" r:id="rId1"/>
  <rowBreaks count="1" manualBreakCount="1">
    <brk id="2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4"/>
  <sheetViews>
    <sheetView view="pageLayout" topLeftCell="A6" workbookViewId="0">
      <selection activeCell="F12" sqref="F12:H18"/>
    </sheetView>
  </sheetViews>
  <sheetFormatPr baseColWidth="10" defaultRowHeight="12.75" x14ac:dyDescent="0.2"/>
  <sheetData>
    <row r="1" spans="1:8" x14ac:dyDescent="0.2">
      <c r="A1" s="243" t="s">
        <v>137</v>
      </c>
      <c r="B1" s="243"/>
      <c r="C1" s="243"/>
      <c r="D1" s="243"/>
      <c r="E1" s="243"/>
      <c r="F1" s="243"/>
      <c r="G1" s="243"/>
      <c r="H1" s="243"/>
    </row>
    <row r="2" spans="1:8" x14ac:dyDescent="0.2">
      <c r="A2" s="243"/>
      <c r="B2" s="243"/>
      <c r="C2" s="243"/>
      <c r="D2" s="243"/>
      <c r="E2" s="243"/>
      <c r="F2" s="243"/>
      <c r="G2" s="243"/>
      <c r="H2" s="243"/>
    </row>
    <row r="4" spans="1:8" x14ac:dyDescent="0.2">
      <c r="A4" s="239" t="s">
        <v>68</v>
      </c>
      <c r="B4" s="239"/>
      <c r="C4" s="239"/>
      <c r="D4" s="239"/>
      <c r="E4" s="239"/>
      <c r="F4" s="239"/>
      <c r="G4" s="239"/>
      <c r="H4" s="239"/>
    </row>
    <row r="5" spans="1:8" x14ac:dyDescent="0.2">
      <c r="A5" s="239" t="s">
        <v>130</v>
      </c>
      <c r="B5" s="239"/>
      <c r="C5" s="239"/>
      <c r="D5" s="239"/>
      <c r="E5" s="239"/>
      <c r="F5" s="239"/>
      <c r="G5" s="239"/>
      <c r="H5" s="239"/>
    </row>
    <row r="6" spans="1:8" x14ac:dyDescent="0.2">
      <c r="A6" s="234" t="s">
        <v>131</v>
      </c>
      <c r="B6" s="235"/>
      <c r="C6" s="235"/>
      <c r="D6" s="235"/>
      <c r="E6" s="235"/>
      <c r="F6" s="235"/>
      <c r="G6" s="235"/>
      <c r="H6" s="235"/>
    </row>
    <row r="7" spans="1:8" x14ac:dyDescent="0.2">
      <c r="A7" s="242">
        <f>+'INDICADORES IDEP 2020'!T5</f>
        <v>1</v>
      </c>
      <c r="B7" s="235"/>
      <c r="C7" s="235"/>
      <c r="D7" s="235"/>
      <c r="E7" s="235"/>
      <c r="F7" s="235"/>
      <c r="G7" s="235"/>
      <c r="H7" s="235"/>
    </row>
    <row r="9" spans="1:8" ht="39" customHeight="1" x14ac:dyDescent="0.2">
      <c r="A9" s="236" t="str">
        <f>+'INDICADORES IDEP 2020'!E5</f>
        <v xml:space="preserve"> Avance en el desarrollo de la estrategia de Comunicación, Socialización y Divulgación del Sistema de Seguimiento a la política educativa distrital en los contextos escolares</v>
      </c>
      <c r="B9" s="237"/>
      <c r="C9" s="237"/>
      <c r="D9" s="237"/>
      <c r="E9" s="237"/>
      <c r="F9" s="237"/>
      <c r="G9" s="237"/>
      <c r="H9" s="238"/>
    </row>
    <row r="11" spans="1:8" x14ac:dyDescent="0.2">
      <c r="F11" s="234" t="s">
        <v>132</v>
      </c>
      <c r="G11" s="235"/>
      <c r="H11" s="235"/>
    </row>
    <row r="12" spans="1:8" x14ac:dyDescent="0.2">
      <c r="F12" s="240" t="s">
        <v>133</v>
      </c>
      <c r="G12" s="241"/>
      <c r="H12" s="241"/>
    </row>
    <row r="13" spans="1:8" x14ac:dyDescent="0.2">
      <c r="F13" s="241"/>
      <c r="G13" s="241"/>
      <c r="H13" s="241"/>
    </row>
    <row r="14" spans="1:8" x14ac:dyDescent="0.2">
      <c r="F14" s="241"/>
      <c r="G14" s="241"/>
      <c r="H14" s="241"/>
    </row>
    <row r="15" spans="1:8" x14ac:dyDescent="0.2">
      <c r="F15" s="241"/>
      <c r="G15" s="241"/>
      <c r="H15" s="241"/>
    </row>
    <row r="16" spans="1:8" x14ac:dyDescent="0.2">
      <c r="F16" s="241"/>
      <c r="G16" s="241"/>
      <c r="H16" s="241"/>
    </row>
    <row r="17" spans="1:8" x14ac:dyDescent="0.2">
      <c r="F17" s="241"/>
      <c r="G17" s="241"/>
      <c r="H17" s="241"/>
    </row>
    <row r="18" spans="1:8" x14ac:dyDescent="0.2">
      <c r="F18" s="241"/>
      <c r="G18" s="241"/>
      <c r="H18" s="241"/>
    </row>
    <row r="21" spans="1:8" x14ac:dyDescent="0.2">
      <c r="A21" s="239" t="s">
        <v>134</v>
      </c>
      <c r="B21" s="239"/>
      <c r="C21" s="239"/>
      <c r="D21" s="239"/>
      <c r="E21" s="239"/>
      <c r="F21" s="239"/>
      <c r="G21" s="239"/>
      <c r="H21" s="239"/>
    </row>
    <row r="22" spans="1:8" x14ac:dyDescent="0.2">
      <c r="A22" s="234" t="s">
        <v>131</v>
      </c>
      <c r="B22" s="235"/>
      <c r="C22" s="235"/>
      <c r="D22" s="235"/>
      <c r="E22" s="235"/>
      <c r="F22" s="235"/>
      <c r="G22" s="235"/>
      <c r="H22" s="235"/>
    </row>
    <row r="23" spans="1:8" x14ac:dyDescent="0.2">
      <c r="A23" s="242" t="e">
        <f>+'INDICADORES IDEP 2020'!#REF!</f>
        <v>#REF!</v>
      </c>
      <c r="B23" s="235"/>
      <c r="C23" s="235"/>
      <c r="D23" s="235"/>
      <c r="E23" s="235"/>
      <c r="F23" s="235"/>
      <c r="G23" s="235"/>
      <c r="H23" s="235"/>
    </row>
    <row r="25" spans="1:8" ht="39" customHeight="1" x14ac:dyDescent="0.2">
      <c r="A25" s="236" t="s">
        <v>136</v>
      </c>
      <c r="B25" s="237"/>
      <c r="C25" s="237"/>
      <c r="D25" s="237"/>
      <c r="E25" s="237"/>
      <c r="F25" s="237"/>
      <c r="G25" s="237"/>
      <c r="H25" s="238"/>
    </row>
    <row r="27" spans="1:8" x14ac:dyDescent="0.2">
      <c r="F27" s="234" t="s">
        <v>132</v>
      </c>
      <c r="G27" s="235"/>
      <c r="H27" s="235"/>
    </row>
    <row r="28" spans="1:8" x14ac:dyDescent="0.2">
      <c r="F28" s="240" t="s">
        <v>135</v>
      </c>
      <c r="G28" s="241"/>
      <c r="H28" s="241"/>
    </row>
    <row r="29" spans="1:8" x14ac:dyDescent="0.2">
      <c r="F29" s="241"/>
      <c r="G29" s="241"/>
      <c r="H29" s="241"/>
    </row>
    <row r="30" spans="1:8" x14ac:dyDescent="0.2">
      <c r="F30" s="241"/>
      <c r="G30" s="241"/>
      <c r="H30" s="241"/>
    </row>
    <row r="31" spans="1:8" x14ac:dyDescent="0.2">
      <c r="F31" s="241"/>
      <c r="G31" s="241"/>
      <c r="H31" s="241"/>
    </row>
    <row r="32" spans="1:8" x14ac:dyDescent="0.2">
      <c r="F32" s="241"/>
      <c r="G32" s="241"/>
      <c r="H32" s="241"/>
    </row>
    <row r="33" spans="6:8" x14ac:dyDescent="0.2">
      <c r="F33" s="241"/>
      <c r="G33" s="241"/>
      <c r="H33" s="241"/>
    </row>
    <row r="34" spans="6:8" x14ac:dyDescent="0.2">
      <c r="F34" s="241"/>
      <c r="G34" s="241"/>
      <c r="H34" s="241"/>
    </row>
  </sheetData>
  <mergeCells count="14">
    <mergeCell ref="A1:H2"/>
    <mergeCell ref="A5:H5"/>
    <mergeCell ref="A6:H6"/>
    <mergeCell ref="A7:H7"/>
    <mergeCell ref="A9:H9"/>
    <mergeCell ref="F27:H27"/>
    <mergeCell ref="A25:H25"/>
    <mergeCell ref="A4:H4"/>
    <mergeCell ref="F28:H34"/>
    <mergeCell ref="F11:H11"/>
    <mergeCell ref="F12:H18"/>
    <mergeCell ref="A21:H21"/>
    <mergeCell ref="A22:H22"/>
    <mergeCell ref="A23:H23"/>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Semaforo proceso</vt:lpstr>
      <vt:lpstr>PESOS_PORCENTUALES</vt:lpstr>
      <vt:lpstr>Criterio de calificacion</vt:lpstr>
      <vt:lpstr>INDICADORES IDEP 2020</vt:lpstr>
      <vt:lpstr>Hoja2</vt:lpstr>
      <vt:lpstr>'Criterio de calificacion'!Área_de_impresión</vt:lpstr>
      <vt:lpstr>'INDICADORES IDEP 2020'!Área_de_impresión</vt:lpstr>
      <vt:lpstr>'Semaforo proceso'!Área_de_impresión</vt:lpstr>
      <vt:lpstr>'INDICADORES IDEP 2020'!Títulos_a_imprimir</vt:lpstr>
    </vt:vector>
  </TitlesOfParts>
  <Company>ASD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SONALV</dc:creator>
  <cp:lastModifiedBy>Katherine Martínez</cp:lastModifiedBy>
  <cp:lastPrinted>2018-04-16T17:44:25Z</cp:lastPrinted>
  <dcterms:created xsi:type="dcterms:W3CDTF">2008-10-22T15:41:48Z</dcterms:created>
  <dcterms:modified xsi:type="dcterms:W3CDTF">2020-12-23T22:53:34Z</dcterms:modified>
</cp:coreProperties>
</file>