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hidePivotFieldList="1" defaultThemeVersion="124226"/>
  <mc:AlternateContent xmlns:mc="http://schemas.openxmlformats.org/markup-compatibility/2006">
    <mc:Choice Requires="x15">
      <x15ac:absPath xmlns:x15ac="http://schemas.microsoft.com/office/spreadsheetml/2010/11/ac" url="C:\Users\kathe\Documents\Dianita\Junio IDEP\2020\Indicadores\Seguimiento II 2020\"/>
    </mc:Choice>
  </mc:AlternateContent>
  <xr:revisionPtr revIDLastSave="0" documentId="13_ncr:1_{15E18774-2FDE-4375-AA38-C8EEA76FC170}" xr6:coauthVersionLast="45" xr6:coauthVersionMax="45"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0" sheetId="15" r:id="rId4"/>
    <sheet name="Hoja2" sheetId="17" state="hidden" r:id="rId5"/>
  </sheets>
  <definedNames>
    <definedName name="_xlnm._FilterDatabase" localSheetId="3" hidden="1">'INDICADORES IDEP 2020'!$A$4:$Y$53</definedName>
    <definedName name="_xlnm.Print_Area" localSheetId="2">'Criterio de calificacion'!$A$1:$I$36</definedName>
    <definedName name="_xlnm.Print_Area" localSheetId="3">'INDICADORES IDEP 2020'!$A$1:$T$51</definedName>
    <definedName name="_xlnm.Print_Area" localSheetId="0">'Semaforo proceso'!$A$24:$F$46</definedName>
    <definedName name="Areas">#REF!</definedName>
    <definedName name="_xlnm.Print_Titles" localSheetId="3">'INDICADORES IDEP 2020'!$1:$4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3" i="15" l="1"/>
  <c r="T30" i="15"/>
  <c r="T19" i="15"/>
  <c r="T42" i="15"/>
  <c r="T41" i="15"/>
  <c r="T40" i="15"/>
  <c r="T39" i="15"/>
  <c r="T38" i="15"/>
  <c r="T35" i="15"/>
  <c r="T34" i="15"/>
  <c r="T24" i="15"/>
  <c r="T52" i="15"/>
  <c r="T12" i="15" l="1"/>
  <c r="T13" i="15"/>
  <c r="T15" i="15"/>
  <c r="T50" i="15"/>
  <c r="T51" i="15"/>
  <c r="T49" i="15"/>
  <c r="T22" i="15"/>
  <c r="T20" i="15"/>
  <c r="T21" i="15"/>
  <c r="T53" i="15"/>
  <c r="T6" i="15"/>
  <c r="T5" i="15"/>
  <c r="T11" i="15"/>
  <c r="O23" i="15"/>
  <c r="S43" i="15" l="1"/>
  <c r="S7" i="15" l="1"/>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S38" i="15"/>
  <c r="S39" i="15"/>
  <c r="S40" i="15"/>
  <c r="S41" i="15"/>
  <c r="S42" i="15"/>
  <c r="S44" i="15"/>
  <c r="S45" i="15"/>
  <c r="S46" i="15"/>
  <c r="S47" i="15"/>
  <c r="S48" i="15"/>
  <c r="S49" i="15"/>
  <c r="S50" i="15"/>
  <c r="S51" i="15"/>
  <c r="S52" i="15"/>
  <c r="S53" i="15"/>
  <c r="X28" i="15" l="1"/>
  <c r="V28" i="15"/>
  <c r="X49" i="15"/>
  <c r="V49" i="15"/>
  <c r="IV53" i="15" l="1"/>
  <c r="IV52" i="15"/>
  <c r="IV22" i="15"/>
  <c r="S6" i="15"/>
  <c r="S5" i="15"/>
  <c r="V5" i="15"/>
  <c r="X5" i="15"/>
  <c r="IV11" i="15"/>
  <c r="X14" i="15"/>
  <c r="V14" i="15"/>
  <c r="X13" i="15"/>
  <c r="V13" i="15"/>
  <c r="X15" i="15"/>
  <c r="V15" i="15"/>
  <c r="X16" i="15"/>
  <c r="V16" i="15"/>
  <c r="X10" i="15"/>
  <c r="V10" i="15"/>
  <c r="A9" i="17"/>
  <c r="A23" i="17"/>
  <c r="V17" i="15"/>
  <c r="X17" i="15"/>
  <c r="V20" i="15"/>
  <c r="X20" i="15"/>
  <c r="V21" i="15"/>
  <c r="X21" i="15"/>
  <c r="V22" i="15"/>
  <c r="X22" i="15"/>
  <c r="V24" i="15"/>
  <c r="X24" i="15"/>
  <c r="V26" i="15"/>
  <c r="X26" i="15"/>
  <c r="V27" i="15"/>
  <c r="X27" i="15"/>
  <c r="V29" i="15"/>
  <c r="X29" i="15"/>
  <c r="V32" i="15"/>
  <c r="X32" i="15"/>
  <c r="V34" i="15"/>
  <c r="X34" i="15"/>
  <c r="V35" i="15"/>
  <c r="X35" i="15"/>
  <c r="V51" i="15"/>
  <c r="X51" i="15"/>
  <c r="V52" i="15"/>
  <c r="X52" i="15"/>
  <c r="V53" i="15"/>
  <c r="X53" i="15"/>
  <c r="C3" i="13"/>
  <c r="E3" i="13" s="1"/>
  <c r="G3" i="13" s="1"/>
  <c r="H3" i="13" s="1"/>
  <c r="D3" i="13"/>
  <c r="F3" i="13"/>
  <c r="C4" i="13"/>
  <c r="E4" i="13" s="1"/>
  <c r="D4" i="13"/>
  <c r="F4" i="13"/>
  <c r="C5" i="13"/>
  <c r="E5" i="13" s="1"/>
  <c r="G5" i="13" s="1"/>
  <c r="D5" i="13"/>
  <c r="F5" i="13"/>
  <c r="C6" i="13"/>
  <c r="E6" i="13"/>
  <c r="G6" i="13" s="1"/>
  <c r="D6" i="13"/>
  <c r="F6" i="13"/>
  <c r="C7" i="13"/>
  <c r="E7" i="13" s="1"/>
  <c r="G7" i="13" s="1"/>
  <c r="D7" i="13"/>
  <c r="F7" i="13"/>
  <c r="C8" i="13"/>
  <c r="E8" i="13"/>
  <c r="G8" i="13" s="1"/>
  <c r="D8" i="13"/>
  <c r="F8" i="13"/>
  <c r="C9" i="13"/>
  <c r="E9" i="13"/>
  <c r="G9" i="13" s="1"/>
  <c r="D9" i="13"/>
  <c r="F9" i="13"/>
  <c r="C10" i="13"/>
  <c r="E10" i="13" s="1"/>
  <c r="D10" i="13"/>
  <c r="F10" i="13"/>
  <c r="C11" i="13"/>
  <c r="E11" i="13" s="1"/>
  <c r="G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32" i="15"/>
  <c r="G10" i="13" l="1"/>
  <c r="G12" i="13"/>
  <c r="F20" i="13"/>
  <c r="G4" i="13"/>
  <c r="T1" i="15"/>
  <c r="IV14" i="15"/>
  <c r="IV26" i="15"/>
  <c r="IV10" i="15"/>
  <c r="IV21" i="15"/>
  <c r="A7" i="17"/>
  <c r="IV51" i="15"/>
</calcChain>
</file>

<file path=xl/sharedStrings.xml><?xml version="1.0" encoding="utf-8"?>
<sst xmlns="http://schemas.openxmlformats.org/spreadsheetml/2006/main" count="734" uniqueCount="398">
  <si>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</si>
  <si>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</si>
  <si>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</si>
  <si>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</si>
  <si>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</si>
  <si>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</si>
  <si>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</si>
  <si>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</si>
  <si>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</si>
  <si>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</si>
  <si>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</si>
  <si>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</si>
  <si>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</si>
  <si>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</si>
  <si>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</si>
  <si>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</si>
  <si>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</si>
  <si>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</si>
  <si>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</si>
  <si>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</si>
  <si>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</si>
  <si>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</si>
  <si>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</si>
  <si>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</si>
  <si>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</si>
  <si>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</si>
  <si>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</si>
  <si>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</si>
  <si>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</si>
  <si>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</si>
  <si>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</si>
  <si>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</si>
  <si>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</si>
  <si>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</si>
  <si>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</si>
  <si>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</si>
  <si>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</si>
  <si>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</si>
  <si>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</si>
  <si>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</si>
  <si>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</si>
  <si>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</si>
  <si>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</si>
  <si>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</si>
  <si>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</si>
  <si>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</si>
  <si>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</si>
  <si>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</si>
  <si>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</si>
  <si>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</si>
  <si>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</si>
  <si>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</si>
  <si>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</si>
  <si>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</si>
  <si>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</si>
  <si>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</si>
  <si>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</si>
  <si>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</si>
  <si>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</si>
  <si>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</si>
  <si>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</si>
  <si>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</si>
  <si>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</si>
  <si>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</si>
  <si>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</si>
  <si>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</si>
  <si>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</si>
  <si>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</si>
  <si>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</si>
  <si>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</si>
  <si>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</si>
  <si>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</si>
  <si>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</si>
  <si>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</si>
  <si>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</si>
  <si>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</si>
  <si>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</si>
  <si>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</si>
  <si>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</si>
  <si>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</si>
  <si>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</si>
  <si>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</si>
  <si>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</si>
  <si>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</si>
  <si>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</si>
  <si>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</si>
  <si>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</si>
  <si>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</si>
  <si>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</si>
  <si>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</si>
  <si>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</si>
  <si>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</si>
  <si>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</si>
  <si>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</si>
  <si>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</si>
  <si>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</si>
  <si>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</si>
  <si>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</si>
  <si>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</si>
  <si>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</si>
  <si>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</si>
  <si>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</si>
  <si>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</si>
  <si>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</si>
  <si>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</si>
  <si>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</si>
  <si>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</si>
  <si>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</si>
  <si>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</si>
  <si>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</si>
  <si>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</si>
  <si>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</si>
  <si>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</si>
  <si>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</si>
  <si>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</si>
  <si>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</si>
  <si>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</si>
  <si>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</si>
  <si>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</si>
  <si>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</si>
  <si>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</si>
  <si>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</si>
  <si>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</si>
  <si>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</si>
  <si>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</si>
  <si>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</si>
  <si>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</si>
  <si>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</si>
  <si>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</si>
  <si>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</si>
  <si>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</si>
  <si>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</si>
  <si>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</si>
  <si>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</si>
  <si>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</si>
  <si>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</si>
  <si>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</si>
  <si>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</si>
  <si>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</si>
  <si>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</si>
  <si>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</si>
  <si>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</si>
  <si>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</si>
  <si>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</si>
  <si>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</si>
  <si>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</si>
  <si>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</si>
  <si>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</si>
  <si>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</si>
  <si>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</si>
  <si>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</si>
  <si>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</si>
  <si>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</si>
  <si>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</si>
  <si>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</si>
  <si>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</si>
  <si>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</si>
  <si>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</si>
  <si>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</si>
  <si>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</si>
  <si>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</si>
  <si>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</si>
  <si>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</si>
  <si>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</si>
  <si>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</si>
  <si>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</si>
  <si>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</si>
  <si>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</si>
  <si>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</si>
  <si>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</si>
  <si>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</si>
  <si>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</si>
  <si>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</si>
  <si>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</si>
  <si>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</si>
  <si>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</si>
  <si>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</si>
  <si>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</si>
  <si>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</si>
  <si>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</si>
  <si>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</si>
  <si>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</si>
  <si>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</si>
  <si>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</si>
  <si>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</si>
  <si>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</si>
  <si>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</si>
  <si>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</si>
  <si>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</si>
  <si>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</si>
  <si>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</si>
  <si>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</si>
  <si>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</si>
  <si>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</si>
  <si>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</si>
  <si>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</si>
  <si>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</si>
  <si>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</si>
  <si>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</si>
  <si>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</si>
  <si>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</si>
  <si>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</si>
  <si>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</si>
  <si>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</si>
  <si>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</si>
  <si>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</si>
  <si>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</si>
  <si>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</si>
  <si>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</si>
  <si>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</si>
  <si>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</si>
  <si>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</si>
  <si>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</si>
  <si>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</si>
  <si>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</si>
  <si>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</si>
  <si>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</si>
  <si>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</si>
  <si>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</si>
  <si>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</si>
  <si>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</si>
  <si>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</si>
  <si>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</si>
  <si>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</si>
  <si>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</si>
  <si>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</si>
  <si>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</si>
  <si>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</si>
  <si>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</si>
  <si>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</si>
  <si>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</si>
  <si>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Entre 80% y 94.9%</t>
  </si>
  <si>
    <t>Menor a 79.9%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</si>
  <si>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</si>
  <si>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</si>
  <si>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</si>
  <si>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</si>
  <si>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</si>
  <si>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</si>
  <si>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</si>
  <si>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</si>
  <si>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</si>
  <si>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</si>
  <si>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</si>
  <si>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</si>
  <si>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</si>
  <si>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</si>
  <si>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</si>
  <si>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</si>
  <si>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</si>
  <si>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</si>
  <si>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</si>
  <si>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</si>
  <si>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</si>
  <si>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</si>
  <si>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</si>
  <si>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</si>
  <si>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</si>
  <si>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</si>
  <si>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</si>
  <si>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</si>
  <si>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</si>
  <si>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</si>
  <si>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</si>
  <si>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</si>
  <si>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</si>
  <si>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</si>
  <si>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</si>
  <si>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</si>
  <si>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</si>
  <si>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</si>
  <si>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</si>
  <si>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0,33%</t>
  </si>
  <si>
    <t>Entre 0,17% y 0,32%</t>
  </si>
  <si>
    <t>Menor a 0,16%</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</si>
  <si>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</si>
  <si>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</si>
  <si>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</si>
  <si>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</si>
  <si>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</si>
  <si>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</si>
  <si>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</si>
  <si>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</si>
  <si>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</si>
  <si>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</si>
  <si>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</si>
  <si>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</si>
  <si>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</si>
  <si>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</si>
  <si>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</si>
  <si>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</si>
  <si>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</si>
  <si>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</si>
  <si>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</si>
  <si>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</si>
  <si>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GRF-04</t>
  </si>
  <si>
    <t>GRF-05</t>
  </si>
  <si>
    <t>Entre 51% y 89,9%</t>
  </si>
  <si>
    <t>Menor a 50,9%</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</si>
  <si>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</si>
  <si>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</si>
  <si>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</si>
  <si>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</si>
  <si>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</si>
  <si>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</si>
  <si>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</si>
  <si>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 xml:space="preserve">Mayor a 90 </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</si>
  <si>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</si>
  <si>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</si>
  <si>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</si>
  <si>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</si>
  <si>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</si>
  <si>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</si>
  <si>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</si>
  <si>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</si>
  <si>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</si>
  <si>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</si>
  <si>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</si>
  <si>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</si>
  <si>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</si>
  <si>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</si>
  <si>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</si>
  <si>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</si>
  <si>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</si>
  <si>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</si>
  <si>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</si>
  <si>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</si>
  <si>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</si>
  <si>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</si>
  <si>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</si>
  <si>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</si>
  <si>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</si>
  <si>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</si>
  <si>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</si>
  <si>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</si>
  <si>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</si>
  <si>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</si>
  <si>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</si>
  <si>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</si>
  <si>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</si>
  <si>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</si>
  <si>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</si>
  <si>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 xml:space="preserve">Porcentaje de variación de seguidores de las redes sociales institucionales del IDEP </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</si>
  <si>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</si>
  <si>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</si>
  <si>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</si>
  <si>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</si>
  <si>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</si>
  <si>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Mayor a 0,031</t>
  </si>
  <si>
    <t>Entre 0,02 y 0,03</t>
  </si>
  <si>
    <t>Menor a 0,01</t>
  </si>
  <si>
    <t>Porcentaje de ejecución de el Plan Institucional de archivos - PINAR para la vigencia 2020.</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</si>
  <si>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</si>
  <si>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</si>
  <si>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</si>
  <si>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CUADRO DE MANDO INTEGRAL - CMI
INSTITUTO PARA LA INVESTIGACIÓN EDUCATIVA Y EL DESARROLLO PEDAGÓGICO - IDEP
INDICADORES 2020</t>
  </si>
  <si>
    <t>Entre 2 y 3</t>
  </si>
  <si>
    <t>Mayor a 3,1</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</si>
  <si>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</si>
  <si>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</si>
  <si>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</si>
  <si>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</si>
  <si>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</si>
  <si>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</si>
  <si>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</si>
  <si>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</si>
  <si>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</si>
  <si>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</si>
  <si>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</si>
  <si>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</si>
  <si>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</si>
  <si>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</si>
  <si>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</si>
  <si>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</si>
  <si>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</si>
  <si>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</si>
  <si>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</si>
  <si>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</si>
  <si>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</si>
  <si>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</si>
  <si>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Entre 60 y 78 KW/per cápita</t>
  </si>
  <si>
    <t>Entre 78,1 y 90 KW/perca pita</t>
  </si>
  <si>
    <t>78 KW/per cápita</t>
  </si>
  <si>
    <t>Mayor a 40001</t>
  </si>
  <si>
    <t>Entre 20001 y 40000</t>
  </si>
  <si>
    <t>Menor a 20000</t>
  </si>
  <si>
    <t>Menor a 0,25</t>
  </si>
  <si>
    <t>Entre 0,251 y 0,45</t>
  </si>
  <si>
    <t>Mayor a 0,451</t>
  </si>
  <si>
    <t>Menor a 3%</t>
  </si>
  <si>
    <t>Entre 3,1% y 6,5%</t>
  </si>
  <si>
    <t>Mayor a  6,51%</t>
  </si>
  <si>
    <t>Menor a 25%</t>
  </si>
  <si>
    <t>Entre 26% y el 36%</t>
  </si>
  <si>
    <t>Mayor a 37%</t>
  </si>
  <si>
    <t>CID-03</t>
  </si>
  <si>
    <t xml:space="preserve">Anual </t>
  </si>
  <si>
    <t>Junio 30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</si>
</sst>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5"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40">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NumberFormat="1" applyFont="1" applyFill="1" applyBorder="1" applyAlignment="1">
      <alignment horizontal="center"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0" fontId="0" fillId="30" borderId="9" xfId="0" applyNumberFormat="1" applyFill="1" applyBorder="1" applyAlignment="1">
      <alignment horizontal="center" vertical="center" wrapText="1"/>
    </xf>
    <xf numFmtId="2" fontId="0" fillId="30" borderId="9" xfId="759" applyNumberFormat="1"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0" fontId="1" fillId="0" borderId="9" xfId="759" applyNumberFormat="1" applyFont="1" applyFill="1" applyBorder="1" applyAlignment="1">
      <alignment horizontal="center" vertical="center"/>
    </xf>
    <xf numFmtId="1" fontId="1" fillId="30" borderId="9" xfId="61" applyNumberFormat="1" applyFont="1" applyFill="1" applyBorder="1" applyAlignment="1">
      <alignment horizontal="center" vertical="center"/>
    </xf>
    <xf numFmtId="9" fontId="53" fillId="0" borderId="0" xfId="0" applyNumberFormat="1" applyFont="1" applyBorder="1" applyAlignment="1">
      <alignment horizontal="center" wrapText="1"/>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49" fontId="1" fillId="0" borderId="9" xfId="61" applyNumberFormat="1" applyFont="1" applyFill="1" applyBorder="1" applyAlignment="1">
      <alignment vertical="center" wrapText="1"/>
    </xf>
    <xf numFmtId="10" fontId="0" fillId="0" borderId="9" xfId="759" applyNumberFormat="1" applyFont="1" applyFill="1" applyBorder="1" applyAlignment="1">
      <alignment horizontal="center" vertical="center" wrapText="1"/>
    </xf>
    <xf numFmtId="10" fontId="0" fillId="0" borderId="9" xfId="0" applyNumberFormat="1" applyFill="1" applyBorder="1" applyAlignment="1">
      <alignment horizontal="center" vertical="center" wrapText="1"/>
    </xf>
    <xf numFmtId="9" fontId="1" fillId="0" borderId="0" xfId="0" applyNumberFormat="1" applyFon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165" fontId="1"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9" fontId="0"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10" fontId="43" fillId="30" borderId="9" xfId="759" applyNumberFormat="1"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41" fontId="0" fillId="0" borderId="9" xfId="768" applyFont="1" applyFill="1" applyBorder="1" applyAlignment="1">
      <alignment horizontal="center"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9" fontId="48" fillId="29" borderId="9" xfId="0" applyNumberFormat="1" applyFont="1" applyFill="1" applyBorder="1" applyAlignment="1">
      <alignment vertical="center" wrapText="1"/>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1" fontId="0" fillId="30" borderId="9" xfId="61" applyNumberFormat="1" applyFont="1" applyFill="1" applyBorder="1" applyAlignment="1">
      <alignment horizontal="center" vertical="center"/>
    </xf>
    <xf numFmtId="9" fontId="0" fillId="0" borderId="9" xfId="759" applyNumberFormat="1" applyFont="1" applyFill="1" applyBorder="1" applyAlignment="1">
      <alignment horizontal="center" vertical="center"/>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24">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2020'!$U$5:$V$5</c:f>
            </c:numRef>
          </c:xVal>
          <c:yVal>
            <c:numRef>
              <c:f>'INDICADORES IDEP 2020'!$W$5:$X$5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197"/>
      <c r="B25" s="197"/>
      <c r="C25" s="197"/>
      <c r="D25" s="197"/>
      <c r="E25" s="197"/>
      <c r="F25" s="197"/>
      <c r="L25" s="4"/>
      <c r="N25" s="4"/>
    </row>
    <row r="26" spans="1:14" s="3" customFormat="1" ht="39" customHeight="1" x14ac:dyDescent="0.3">
      <c r="A26" s="197"/>
      <c r="B26" s="197"/>
      <c r="C26" s="197"/>
      <c r="D26" s="197"/>
      <c r="E26" s="197"/>
      <c r="F26" s="197"/>
      <c r="L26" s="4"/>
      <c r="N26" s="4"/>
    </row>
    <row r="27" spans="1:14" s="3" customFormat="1" ht="39" customHeight="1" x14ac:dyDescent="0.3">
      <c r="A27" s="10"/>
      <c r="B27" s="11"/>
      <c r="C27" s="10"/>
      <c r="D27" s="10"/>
      <c r="E27" s="12"/>
      <c r="F27" s="10"/>
      <c r="L27" s="4"/>
      <c r="N27" s="4"/>
    </row>
    <row r="28" spans="1:14" s="3" customFormat="1" ht="39" customHeight="1" x14ac:dyDescent="0.3">
      <c r="A28" s="198" t="s">
        <v>91</v>
      </c>
      <c r="B28" s="198"/>
      <c r="C28" s="198"/>
      <c r="D28" s="198"/>
      <c r="E28" s="198"/>
      <c r="F28" s="198"/>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199"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0"/>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6"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6"/>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6"/>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6"/>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6"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6"/>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6"/>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6"/>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6"/>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6"/>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6"/>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6"/>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6"/>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6"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6"/>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23" priority="94" stopIfTrue="1" operator="lessThan">
      <formula>0.55</formula>
    </cfRule>
    <cfRule type="cellIs" dxfId="22" priority="95" stopIfTrue="1" operator="between">
      <formula>0.55</formula>
      <formula>0.7</formula>
    </cfRule>
    <cfRule type="cellIs" dxfId="21" priority="96" stopIfTrue="1" operator="greaterThan">
      <formula>0.7</formula>
    </cfRule>
  </conditionalFormatting>
  <conditionalFormatting sqref="F47:F48">
    <cfRule type="cellIs" dxfId="20" priority="7" stopIfTrue="1" operator="lessThan">
      <formula>0.55</formula>
    </cfRule>
    <cfRule type="cellIs" dxfId="19" priority="8" stopIfTrue="1" operator="between">
      <formula>0.55</formula>
      <formula>0.7</formula>
    </cfRule>
    <cfRule type="cellIs" dxfId="18" priority="9" stopIfTrue="1" operator="greaterThan">
      <formula>0.7</formula>
    </cfRule>
  </conditionalFormatting>
  <conditionalFormatting sqref="F32">
    <cfRule type="cellIs" dxfId="17" priority="4" stopIfTrue="1" operator="lessThan">
      <formula>0.55</formula>
    </cfRule>
    <cfRule type="cellIs" dxfId="16" priority="5" stopIfTrue="1" operator="between">
      <formula>0.55</formula>
      <formula>0.7</formula>
    </cfRule>
    <cfRule type="cellIs" dxfId="15" priority="6" stopIfTrue="1" operator="greaterThan">
      <formula>0.7</formula>
    </cfRule>
  </conditionalFormatting>
  <conditionalFormatting sqref="F45">
    <cfRule type="cellIs" dxfId="14" priority="1" stopIfTrue="1" operator="lessThan">
      <formula>0.55</formula>
    </cfRule>
    <cfRule type="cellIs" dxfId="13" priority="2" stopIfTrue="1" operator="between">
      <formula>0.55</formula>
      <formula>0.7</formula>
    </cfRule>
    <cfRule type="cellIs" dxfId="12"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1">
        <f>SUM(B3:B19)</f>
        <v>0.99500000000000044</v>
      </c>
      <c r="B20" s="202"/>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6" t="s">
        <v>98</v>
      </c>
      <c r="C1" s="207"/>
      <c r="D1" s="207"/>
      <c r="E1" s="207"/>
      <c r="F1" s="207"/>
      <c r="G1" s="207"/>
      <c r="H1" s="208"/>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3"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4"/>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4"/>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5"/>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5"/>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5"/>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5"/>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5"/>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5"/>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5"/>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5"/>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5"/>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5"/>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5"/>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5"/>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5"/>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5"/>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11" priority="1" stopIfTrue="1" operator="lessThan">
      <formula>0.55</formula>
    </cfRule>
    <cfRule type="cellIs" dxfId="10" priority="2" stopIfTrue="1" operator="between">
      <formula>0.55</formula>
      <formula>0.7</formula>
    </cfRule>
    <cfRule type="cellIs" dxfId="9"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109"/>
  <sheetViews>
    <sheetView showGridLines="0" tabSelected="1" zoomScale="70" zoomScaleNormal="70" zoomScaleSheetLayoutView="70" zoomScalePageLayoutView="20" workbookViewId="0">
      <pane xSplit="6" ySplit="4" topLeftCell="M28" activePane="bottomRight" state="frozen"/>
      <selection pane="topRight" activeCell="G1" sqref="G1"/>
      <selection pane="bottomLeft" activeCell="A5" sqref="A5"/>
      <selection pane="bottomRight" activeCell="T30" sqref="T30"/>
    </sheetView>
  </sheetViews>
  <sheetFormatPr baseColWidth="10" defaultColWidth="17.42578125" defaultRowHeight="12.75" zeroHeight="1" x14ac:dyDescent="0.2"/>
  <cols>
    <col min="1" max="1" width="16.42578125" style="72" customWidth="1"/>
    <col min="2" max="2" width="15.85546875" style="65" customWidth="1"/>
    <col min="3" max="3" width="17.28515625" style="65" customWidth="1"/>
    <col min="4" max="4" width="7.85546875" style="69"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3" customWidth="1"/>
    <col min="14" max="16" width="14.42578125" style="149" customWidth="1"/>
    <col min="17" max="17" width="14.42578125" style="127" customWidth="1"/>
    <col min="18" max="19" width="16.42578125" style="127" customWidth="1"/>
    <col min="20" max="20" width="25.140625" style="67" customWidth="1"/>
    <col min="21" max="21" width="11.42578125" style="65" hidden="1" customWidth="1"/>
    <col min="22" max="22" width="11.5703125" style="65" hidden="1" customWidth="1"/>
    <col min="23" max="25" width="11.42578125" style="65" hidden="1" customWidth="1"/>
    <col min="26" max="255" width="11.42578125" style="65" customWidth="1"/>
    <col min="256" max="256" width="17.42578125" style="65" customWidth="1"/>
    <col min="257" max="16384" width="17.42578125" style="65"/>
  </cols>
  <sheetData>
    <row r="1" spans="1:256" ht="91.5" customHeight="1" thickBot="1" x14ac:dyDescent="0.25">
      <c r="A1" s="218"/>
      <c r="B1" s="219"/>
      <c r="C1" s="220" t="s">
        <v>355</v>
      </c>
      <c r="D1" s="214"/>
      <c r="E1" s="214"/>
      <c r="F1" s="214"/>
      <c r="G1" s="214"/>
      <c r="H1" s="214"/>
      <c r="I1" s="214"/>
      <c r="J1" s="214"/>
      <c r="K1" s="214"/>
      <c r="L1" s="214"/>
      <c r="M1" s="214"/>
      <c r="N1" s="214"/>
      <c r="O1" s="214"/>
      <c r="P1" s="214"/>
      <c r="Q1" s="214" t="s">
        <v>161</v>
      </c>
      <c r="R1" s="214"/>
      <c r="S1" s="214"/>
      <c r="T1" s="71">
        <f>IFERROR(AVERAGE(T5:T53),AVERAGE(T5:T53))</f>
        <v>0.99673469387755109</v>
      </c>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row>
    <row r="2" spans="1:256" ht="25.5" customHeight="1" x14ac:dyDescent="0.2">
      <c r="B2" s="68"/>
      <c r="N2" s="131" t="s">
        <v>156</v>
      </c>
      <c r="O2" s="216" t="s">
        <v>397</v>
      </c>
      <c r="P2" s="216"/>
      <c r="Q2" s="216"/>
      <c r="R2" s="216"/>
      <c r="S2" s="216"/>
      <c r="T2" s="216"/>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row>
    <row r="3" spans="1:256" ht="25.5" customHeight="1" x14ac:dyDescent="0.2">
      <c r="A3" s="215" t="s">
        <v>68</v>
      </c>
      <c r="B3" s="215" t="s">
        <v>101</v>
      </c>
      <c r="C3" s="215" t="s">
        <v>100</v>
      </c>
      <c r="D3" s="221" t="s">
        <v>151</v>
      </c>
      <c r="E3" s="215" t="s">
        <v>48</v>
      </c>
      <c r="F3" s="215"/>
      <c r="G3" s="215" t="s">
        <v>96</v>
      </c>
      <c r="H3" s="215" t="s">
        <v>142</v>
      </c>
      <c r="I3" s="215" t="s">
        <v>107</v>
      </c>
      <c r="J3" s="215" t="s">
        <v>108</v>
      </c>
      <c r="K3" s="215"/>
      <c r="L3" s="215"/>
      <c r="M3" s="215" t="s">
        <v>147</v>
      </c>
      <c r="N3" s="215" t="s">
        <v>106</v>
      </c>
      <c r="O3" s="215"/>
      <c r="P3" s="215"/>
      <c r="Q3" s="215"/>
      <c r="R3" s="215" t="s">
        <v>154</v>
      </c>
      <c r="S3" s="215" t="s">
        <v>148</v>
      </c>
      <c r="T3" s="217" t="s">
        <v>155</v>
      </c>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row>
    <row r="4" spans="1:256" ht="28.5" customHeight="1" x14ac:dyDescent="0.2">
      <c r="A4" s="215"/>
      <c r="B4" s="215"/>
      <c r="C4" s="215"/>
      <c r="D4" s="221"/>
      <c r="E4" s="215"/>
      <c r="F4" s="215"/>
      <c r="G4" s="215"/>
      <c r="H4" s="215"/>
      <c r="I4" s="215"/>
      <c r="J4" s="114" t="s">
        <v>202</v>
      </c>
      <c r="K4" s="115" t="s">
        <v>200</v>
      </c>
      <c r="L4" s="116" t="s">
        <v>201</v>
      </c>
      <c r="M4" s="215"/>
      <c r="N4" s="117" t="s">
        <v>140</v>
      </c>
      <c r="O4" s="117" t="s">
        <v>141</v>
      </c>
      <c r="P4" s="117" t="s">
        <v>145</v>
      </c>
      <c r="Q4" s="117" t="s">
        <v>146</v>
      </c>
      <c r="R4" s="215"/>
      <c r="S4" s="215"/>
      <c r="T4" s="217"/>
      <c r="U4" s="65" t="s">
        <v>126</v>
      </c>
      <c r="V4" s="65" t="s">
        <v>127</v>
      </c>
      <c r="W4" s="65" t="s">
        <v>128</v>
      </c>
      <c r="X4" s="65" t="s">
        <v>129</v>
      </c>
      <c r="Y4" s="65" t="s">
        <v>125</v>
      </c>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row>
    <row r="5" spans="1:256" s="75" customFormat="1" ht="50.1" customHeight="1" x14ac:dyDescent="0.2">
      <c r="A5" s="105" t="s">
        <v>109</v>
      </c>
      <c r="B5" s="74" t="s">
        <v>104</v>
      </c>
      <c r="C5" s="74" t="s">
        <v>110</v>
      </c>
      <c r="D5" s="76" t="s">
        <v>149</v>
      </c>
      <c r="E5" s="209" t="s">
        <v>257</v>
      </c>
      <c r="F5" s="209"/>
      <c r="G5" s="104" t="s">
        <v>258</v>
      </c>
      <c r="H5" s="104" t="s">
        <v>144</v>
      </c>
      <c r="I5" s="104" t="s">
        <v>105</v>
      </c>
      <c r="J5" s="78" t="s">
        <v>388</v>
      </c>
      <c r="K5" s="180" t="s">
        <v>387</v>
      </c>
      <c r="L5" s="79" t="s">
        <v>386</v>
      </c>
      <c r="M5" s="118">
        <v>1</v>
      </c>
      <c r="N5" s="119">
        <v>0.51</v>
      </c>
      <c r="O5" s="119">
        <v>0.49</v>
      </c>
      <c r="P5" s="119"/>
      <c r="Q5" s="119"/>
      <c r="R5" s="119">
        <v>0.49</v>
      </c>
      <c r="S5" s="132">
        <f>SUM(N5:Q5)</f>
        <v>1</v>
      </c>
      <c r="T5" s="120">
        <f>O5/R5</f>
        <v>1</v>
      </c>
      <c r="U5" s="75">
        <v>0</v>
      </c>
      <c r="V5" s="75">
        <f>-COS((P5/Y5)*PI())</f>
        <v>-1</v>
      </c>
      <c r="W5" s="75">
        <v>0</v>
      </c>
      <c r="X5" s="75">
        <f>SIN((P5/Y5)*PI())</f>
        <v>0</v>
      </c>
      <c r="Y5" s="77">
        <v>1</v>
      </c>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row>
    <row r="6" spans="1:256" s="75" customFormat="1" ht="50.1" customHeight="1" x14ac:dyDescent="0.2">
      <c r="A6" s="105" t="s">
        <v>109</v>
      </c>
      <c r="B6" s="74" t="s">
        <v>104</v>
      </c>
      <c r="C6" s="74" t="s">
        <v>110</v>
      </c>
      <c r="D6" s="76" t="s">
        <v>150</v>
      </c>
      <c r="E6" s="209" t="s">
        <v>259</v>
      </c>
      <c r="F6" s="209"/>
      <c r="G6" s="104" t="s">
        <v>260</v>
      </c>
      <c r="H6" s="104" t="s">
        <v>144</v>
      </c>
      <c r="I6" s="104" t="s">
        <v>105</v>
      </c>
      <c r="J6" s="78" t="s">
        <v>388</v>
      </c>
      <c r="K6" s="106" t="s">
        <v>387</v>
      </c>
      <c r="L6" s="79" t="s">
        <v>386</v>
      </c>
      <c r="M6" s="118">
        <v>1</v>
      </c>
      <c r="N6" s="119">
        <v>0.51</v>
      </c>
      <c r="O6" s="119">
        <v>0.49</v>
      </c>
      <c r="P6" s="119"/>
      <c r="Q6" s="119"/>
      <c r="R6" s="119">
        <v>0.49</v>
      </c>
      <c r="S6" s="132">
        <f t="shared" ref="S6:S53" si="0">SUM(N6:Q6)</f>
        <v>1</v>
      </c>
      <c r="T6" s="120">
        <f>O6/R6</f>
        <v>1</v>
      </c>
      <c r="Y6" s="77"/>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row>
    <row r="7" spans="1:256" s="75" customFormat="1" ht="50.1" customHeight="1" x14ac:dyDescent="0.2">
      <c r="A7" s="105" t="s">
        <v>109</v>
      </c>
      <c r="B7" s="74" t="s">
        <v>104</v>
      </c>
      <c r="C7" s="74" t="s">
        <v>110</v>
      </c>
      <c r="D7" s="76" t="s">
        <v>263</v>
      </c>
      <c r="E7" s="209" t="s">
        <v>261</v>
      </c>
      <c r="F7" s="210"/>
      <c r="G7" s="104" t="s">
        <v>262</v>
      </c>
      <c r="H7" s="104" t="s">
        <v>144</v>
      </c>
      <c r="I7" s="104" t="s">
        <v>105</v>
      </c>
      <c r="J7" s="78" t="s">
        <v>383</v>
      </c>
      <c r="K7" s="106" t="s">
        <v>384</v>
      </c>
      <c r="L7" s="79" t="s">
        <v>385</v>
      </c>
      <c r="M7" s="118">
        <v>197184</v>
      </c>
      <c r="N7" s="97">
        <v>53328</v>
      </c>
      <c r="O7" s="122">
        <v>53321</v>
      </c>
      <c r="P7" s="122"/>
      <c r="Q7" s="122"/>
      <c r="R7" s="97">
        <v>49296</v>
      </c>
      <c r="S7" s="189">
        <f t="shared" si="0"/>
        <v>106649</v>
      </c>
      <c r="T7" s="120">
        <v>1</v>
      </c>
      <c r="Y7" s="77"/>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row>
    <row r="8" spans="1:256" s="85" customFormat="1" ht="51" customHeight="1" x14ac:dyDescent="0.2">
      <c r="A8" s="144" t="s">
        <v>109</v>
      </c>
      <c r="B8" s="144" t="s">
        <v>104</v>
      </c>
      <c r="C8" s="144" t="s">
        <v>110</v>
      </c>
      <c r="D8" s="150" t="s">
        <v>266</v>
      </c>
      <c r="E8" s="211" t="s">
        <v>264</v>
      </c>
      <c r="F8" s="212"/>
      <c r="G8" s="143" t="s">
        <v>265</v>
      </c>
      <c r="H8" s="143" t="s">
        <v>144</v>
      </c>
      <c r="I8" s="143" t="s">
        <v>105</v>
      </c>
      <c r="J8" s="78" t="s">
        <v>391</v>
      </c>
      <c r="K8" s="145" t="s">
        <v>390</v>
      </c>
      <c r="L8" s="79" t="s">
        <v>389</v>
      </c>
      <c r="M8" s="121">
        <v>0.32</v>
      </c>
      <c r="N8" s="151">
        <v>9.7900000000000001E-2</v>
      </c>
      <c r="O8" s="152">
        <v>0.10390000000000001</v>
      </c>
      <c r="P8" s="152"/>
      <c r="Q8" s="152"/>
      <c r="R8" s="151">
        <v>0.08</v>
      </c>
      <c r="S8" s="132">
        <f t="shared" si="0"/>
        <v>0.20180000000000001</v>
      </c>
      <c r="T8" s="120">
        <v>1</v>
      </c>
      <c r="Y8" s="153"/>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row>
    <row r="9" spans="1:256" s="75" customFormat="1" ht="51" customHeight="1" x14ac:dyDescent="0.2">
      <c r="A9" s="105" t="s">
        <v>109</v>
      </c>
      <c r="B9" s="74" t="s">
        <v>104</v>
      </c>
      <c r="C9" s="74" t="s">
        <v>110</v>
      </c>
      <c r="D9" s="76" t="s">
        <v>268</v>
      </c>
      <c r="E9" s="211" t="s">
        <v>342</v>
      </c>
      <c r="F9" s="212"/>
      <c r="G9" s="104" t="s">
        <v>267</v>
      </c>
      <c r="H9" s="104" t="s">
        <v>144</v>
      </c>
      <c r="I9" s="104" t="s">
        <v>105</v>
      </c>
      <c r="J9" s="78" t="s">
        <v>272</v>
      </c>
      <c r="K9" s="106" t="s">
        <v>273</v>
      </c>
      <c r="L9" s="79" t="s">
        <v>274</v>
      </c>
      <c r="M9" s="121">
        <v>0.02</v>
      </c>
      <c r="N9" s="96">
        <v>6.1499999999999999E-2</v>
      </c>
      <c r="O9" s="133">
        <v>0.12180000000000001</v>
      </c>
      <c r="P9" s="133"/>
      <c r="Q9" s="133"/>
      <c r="R9" s="96">
        <v>5.0000000000000001E-3</v>
      </c>
      <c r="S9" s="132">
        <f t="shared" si="0"/>
        <v>0.18330000000000002</v>
      </c>
      <c r="T9" s="120">
        <v>1</v>
      </c>
      <c r="Y9" s="77"/>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row>
    <row r="10" spans="1:256" s="80" customFormat="1" ht="50.1" customHeight="1" x14ac:dyDescent="0.2">
      <c r="A10" s="105" t="s">
        <v>109</v>
      </c>
      <c r="B10" s="74" t="s">
        <v>104</v>
      </c>
      <c r="C10" s="74" t="s">
        <v>110</v>
      </c>
      <c r="D10" s="76" t="s">
        <v>269</v>
      </c>
      <c r="E10" s="211" t="s">
        <v>271</v>
      </c>
      <c r="F10" s="212"/>
      <c r="G10" s="104" t="s">
        <v>270</v>
      </c>
      <c r="H10" s="104" t="s">
        <v>144</v>
      </c>
      <c r="I10" s="104" t="s">
        <v>105</v>
      </c>
      <c r="J10" s="78" t="s">
        <v>357</v>
      </c>
      <c r="K10" s="106" t="s">
        <v>356</v>
      </c>
      <c r="L10" s="79" t="s">
        <v>248</v>
      </c>
      <c r="M10" s="122">
        <v>40</v>
      </c>
      <c r="N10" s="134">
        <v>12</v>
      </c>
      <c r="O10" s="134">
        <v>21</v>
      </c>
      <c r="P10" s="134"/>
      <c r="Q10" s="134"/>
      <c r="R10" s="97">
        <v>10</v>
      </c>
      <c r="S10" s="132">
        <f t="shared" si="0"/>
        <v>33</v>
      </c>
      <c r="T10" s="120">
        <v>1</v>
      </c>
      <c r="U10" s="80">
        <v>0</v>
      </c>
      <c r="V10" s="80">
        <f>-COS((P10/Y10)*PI())</f>
        <v>-1</v>
      </c>
      <c r="W10" s="80">
        <v>0</v>
      </c>
      <c r="X10" s="80">
        <f>SIN((P10/Y10)*PI())</f>
        <v>0</v>
      </c>
      <c r="Y10" s="81">
        <v>1</v>
      </c>
      <c r="IV10" s="82">
        <f>AVERAGE(T5:T10)</f>
        <v>1</v>
      </c>
    </row>
    <row r="11" spans="1:256" s="85" customFormat="1" ht="50.1" customHeight="1" x14ac:dyDescent="0.2">
      <c r="A11" s="110" t="s">
        <v>102</v>
      </c>
      <c r="B11" s="111" t="s">
        <v>104</v>
      </c>
      <c r="C11" s="110" t="s">
        <v>103</v>
      </c>
      <c r="D11" s="84" t="s">
        <v>152</v>
      </c>
      <c r="E11" s="209" t="s">
        <v>377</v>
      </c>
      <c r="F11" s="209"/>
      <c r="G11" s="110" t="s">
        <v>378</v>
      </c>
      <c r="H11" s="110" t="s">
        <v>144</v>
      </c>
      <c r="I11" s="110" t="s">
        <v>105</v>
      </c>
      <c r="J11" s="78" t="s">
        <v>206</v>
      </c>
      <c r="K11" s="112" t="s">
        <v>207</v>
      </c>
      <c r="L11" s="79" t="s">
        <v>208</v>
      </c>
      <c r="M11" s="70">
        <v>1</v>
      </c>
      <c r="N11" s="70">
        <v>0.8</v>
      </c>
      <c r="O11" s="100">
        <v>1</v>
      </c>
      <c r="P11" s="70"/>
      <c r="Q11" s="92"/>
      <c r="R11" s="70">
        <v>1</v>
      </c>
      <c r="S11" s="132">
        <f t="shared" si="0"/>
        <v>1.8</v>
      </c>
      <c r="T11" s="120">
        <f>+O11/R11</f>
        <v>1</v>
      </c>
      <c r="Y11" s="86"/>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IV11" s="86">
        <f>AVERAGE(T11)</f>
        <v>1</v>
      </c>
    </row>
    <row r="12" spans="1:256" s="75" customFormat="1" ht="56.25" customHeight="1" x14ac:dyDescent="0.2">
      <c r="A12" s="105" t="s">
        <v>153</v>
      </c>
      <c r="B12" s="104" t="s">
        <v>168</v>
      </c>
      <c r="C12" s="105" t="s">
        <v>103</v>
      </c>
      <c r="D12" s="84" t="s">
        <v>194</v>
      </c>
      <c r="E12" s="209" t="s">
        <v>250</v>
      </c>
      <c r="F12" s="209"/>
      <c r="G12" s="104" t="s">
        <v>376</v>
      </c>
      <c r="H12" s="104" t="s">
        <v>144</v>
      </c>
      <c r="I12" s="104" t="s">
        <v>105</v>
      </c>
      <c r="J12" s="78" t="s">
        <v>203</v>
      </c>
      <c r="K12" s="107" t="s">
        <v>204</v>
      </c>
      <c r="L12" s="79" t="s">
        <v>251</v>
      </c>
      <c r="M12" s="66">
        <v>1</v>
      </c>
      <c r="N12" s="98">
        <v>1</v>
      </c>
      <c r="O12" s="98">
        <v>1</v>
      </c>
      <c r="P12" s="98"/>
      <c r="Q12" s="98"/>
      <c r="R12" s="98">
        <v>1</v>
      </c>
      <c r="S12" s="132">
        <f t="shared" si="0"/>
        <v>2</v>
      </c>
      <c r="T12" s="120">
        <f>O12/R12</f>
        <v>1</v>
      </c>
      <c r="Y12" s="83"/>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row>
    <row r="13" spans="1:256" s="75" customFormat="1" ht="50.1" customHeight="1" x14ac:dyDescent="0.2">
      <c r="A13" s="105" t="s">
        <v>153</v>
      </c>
      <c r="B13" s="104" t="s">
        <v>168</v>
      </c>
      <c r="C13" s="105" t="s">
        <v>103</v>
      </c>
      <c r="D13" s="84" t="s">
        <v>195</v>
      </c>
      <c r="E13" s="209" t="s">
        <v>252</v>
      </c>
      <c r="F13" s="210"/>
      <c r="G13" s="104" t="s">
        <v>197</v>
      </c>
      <c r="H13" s="104" t="s">
        <v>143</v>
      </c>
      <c r="I13" s="104" t="s">
        <v>105</v>
      </c>
      <c r="J13" s="78" t="s">
        <v>139</v>
      </c>
      <c r="K13" s="107" t="s">
        <v>253</v>
      </c>
      <c r="L13" s="79" t="s">
        <v>205</v>
      </c>
      <c r="M13" s="66">
        <v>1</v>
      </c>
      <c r="N13" s="98">
        <v>1</v>
      </c>
      <c r="O13" s="98">
        <v>1</v>
      </c>
      <c r="P13" s="99"/>
      <c r="Q13" s="99"/>
      <c r="R13" s="98">
        <v>1</v>
      </c>
      <c r="S13" s="132">
        <f t="shared" si="0"/>
        <v>2</v>
      </c>
      <c r="T13" s="120">
        <f>O13/R13</f>
        <v>1</v>
      </c>
      <c r="V13" s="75">
        <f t="shared" ref="V13:V16" si="1">-COS((P13/Y13)*PI())</f>
        <v>-1</v>
      </c>
      <c r="W13" s="75">
        <v>0</v>
      </c>
      <c r="X13" s="75">
        <f t="shared" ref="X13:X16" si="2">SIN((P13/Y13)*PI())</f>
        <v>0</v>
      </c>
      <c r="Y13" s="83">
        <v>1</v>
      </c>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row>
    <row r="14" spans="1:256" s="85" customFormat="1" ht="50.1" customHeight="1" x14ac:dyDescent="0.2">
      <c r="A14" s="105" t="s">
        <v>153</v>
      </c>
      <c r="B14" s="104" t="s">
        <v>168</v>
      </c>
      <c r="C14" s="105" t="s">
        <v>103</v>
      </c>
      <c r="D14" s="84" t="s">
        <v>196</v>
      </c>
      <c r="E14" s="209" t="s">
        <v>293</v>
      </c>
      <c r="F14" s="210"/>
      <c r="G14" s="104" t="s">
        <v>379</v>
      </c>
      <c r="H14" s="104" t="s">
        <v>144</v>
      </c>
      <c r="I14" s="104" t="s">
        <v>105</v>
      </c>
      <c r="J14" s="78" t="s">
        <v>203</v>
      </c>
      <c r="K14" s="107" t="s">
        <v>231</v>
      </c>
      <c r="L14" s="79" t="s">
        <v>232</v>
      </c>
      <c r="M14" s="70">
        <v>1</v>
      </c>
      <c r="N14" s="195">
        <v>0.18179999999999999</v>
      </c>
      <c r="O14" s="113">
        <v>0.2258</v>
      </c>
      <c r="P14" s="113"/>
      <c r="Q14" s="113"/>
      <c r="R14" s="113">
        <v>0.24790000000000001</v>
      </c>
      <c r="S14" s="132">
        <f t="shared" si="0"/>
        <v>0.40759999999999996</v>
      </c>
      <c r="T14" s="120">
        <v>1</v>
      </c>
      <c r="U14" s="85">
        <v>0</v>
      </c>
      <c r="V14" s="85">
        <f t="shared" si="1"/>
        <v>-1</v>
      </c>
      <c r="W14" s="85">
        <v>0</v>
      </c>
      <c r="X14" s="85">
        <f t="shared" si="2"/>
        <v>0</v>
      </c>
      <c r="Y14" s="86">
        <v>0.9</v>
      </c>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IV14" s="86">
        <f>AVERAGE(T10:T14)</f>
        <v>1</v>
      </c>
    </row>
    <row r="15" spans="1:256" s="75" customFormat="1" ht="50.1" customHeight="1" x14ac:dyDescent="0.2">
      <c r="A15" s="104" t="s">
        <v>164</v>
      </c>
      <c r="B15" s="105" t="s">
        <v>118</v>
      </c>
      <c r="C15" s="105" t="s">
        <v>110</v>
      </c>
      <c r="D15" s="84" t="s">
        <v>165</v>
      </c>
      <c r="E15" s="209" t="s">
        <v>171</v>
      </c>
      <c r="F15" s="210"/>
      <c r="G15" s="104" t="s">
        <v>173</v>
      </c>
      <c r="H15" s="104" t="s">
        <v>144</v>
      </c>
      <c r="I15" s="104" t="s">
        <v>105</v>
      </c>
      <c r="J15" s="78" t="s">
        <v>348</v>
      </c>
      <c r="K15" s="106" t="s">
        <v>349</v>
      </c>
      <c r="L15" s="79" t="s">
        <v>350</v>
      </c>
      <c r="M15" s="70">
        <v>0.1</v>
      </c>
      <c r="N15" s="135">
        <v>0.03</v>
      </c>
      <c r="O15" s="135">
        <v>7.0000000000000007E-2</v>
      </c>
      <c r="P15" s="135"/>
      <c r="Q15" s="135"/>
      <c r="R15" s="135">
        <v>7.0000000000000007E-2</v>
      </c>
      <c r="S15" s="132">
        <f t="shared" si="0"/>
        <v>0.1</v>
      </c>
      <c r="T15" s="120">
        <f>O15/R15</f>
        <v>1</v>
      </c>
      <c r="U15" s="75">
        <v>0</v>
      </c>
      <c r="V15" s="75">
        <f t="shared" si="1"/>
        <v>-1</v>
      </c>
      <c r="W15" s="75">
        <v>0</v>
      </c>
      <c r="X15" s="75">
        <f t="shared" si="2"/>
        <v>0</v>
      </c>
      <c r="Y15" s="83">
        <v>1</v>
      </c>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row>
    <row r="16" spans="1:256" s="75" customFormat="1" ht="50.1" customHeight="1" x14ac:dyDescent="0.2">
      <c r="A16" s="104" t="s">
        <v>164</v>
      </c>
      <c r="B16" s="105" t="s">
        <v>118</v>
      </c>
      <c r="C16" s="105" t="s">
        <v>110</v>
      </c>
      <c r="D16" s="84" t="s">
        <v>166</v>
      </c>
      <c r="E16" s="209" t="s">
        <v>172</v>
      </c>
      <c r="F16" s="210"/>
      <c r="G16" s="104" t="s">
        <v>174</v>
      </c>
      <c r="H16" s="104" t="s">
        <v>144</v>
      </c>
      <c r="I16" s="104" t="s">
        <v>105</v>
      </c>
      <c r="J16" s="78" t="s">
        <v>254</v>
      </c>
      <c r="K16" s="106" t="s">
        <v>255</v>
      </c>
      <c r="L16" s="79" t="s">
        <v>256</v>
      </c>
      <c r="M16" s="186">
        <v>1</v>
      </c>
      <c r="N16" s="136">
        <v>0.42</v>
      </c>
      <c r="O16" s="135">
        <v>0.57999999999999996</v>
      </c>
      <c r="P16" s="135"/>
      <c r="Q16" s="135"/>
      <c r="R16" s="135">
        <v>0.53</v>
      </c>
      <c r="S16" s="132">
        <f t="shared" si="0"/>
        <v>1</v>
      </c>
      <c r="T16" s="120">
        <v>1</v>
      </c>
      <c r="U16" s="75">
        <v>0</v>
      </c>
      <c r="V16" s="75">
        <f t="shared" si="1"/>
        <v>-1</v>
      </c>
      <c r="W16" s="75">
        <v>0</v>
      </c>
      <c r="X16" s="75">
        <f t="shared" si="2"/>
        <v>0</v>
      </c>
      <c r="Y16" s="83">
        <v>1</v>
      </c>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row>
    <row r="17" spans="1:256" s="75" customFormat="1" ht="50.1" customHeight="1" x14ac:dyDescent="0.2">
      <c r="A17" s="105" t="s">
        <v>111</v>
      </c>
      <c r="B17" s="105" t="s">
        <v>119</v>
      </c>
      <c r="C17" s="105" t="s">
        <v>121</v>
      </c>
      <c r="D17" s="84" t="s">
        <v>175</v>
      </c>
      <c r="E17" s="211" t="s">
        <v>351</v>
      </c>
      <c r="F17" s="212"/>
      <c r="G17" s="104" t="s">
        <v>352</v>
      </c>
      <c r="H17" s="104" t="s">
        <v>144</v>
      </c>
      <c r="I17" s="104" t="s">
        <v>105</v>
      </c>
      <c r="J17" s="78" t="s">
        <v>394</v>
      </c>
      <c r="K17" s="180" t="s">
        <v>393</v>
      </c>
      <c r="L17" s="79" t="s">
        <v>392</v>
      </c>
      <c r="M17" s="70">
        <v>1</v>
      </c>
      <c r="N17" s="87">
        <v>0</v>
      </c>
      <c r="O17" s="87">
        <v>0</v>
      </c>
      <c r="P17" s="87"/>
      <c r="Q17" s="87"/>
      <c r="R17" s="87">
        <v>0</v>
      </c>
      <c r="S17" s="132">
        <f t="shared" si="0"/>
        <v>0</v>
      </c>
      <c r="T17" s="120">
        <v>1</v>
      </c>
      <c r="U17" s="75">
        <v>0</v>
      </c>
      <c r="V17" s="75">
        <f t="shared" ref="V17:V35" si="3">-COS((P17/Y17)*PI())</f>
        <v>-1</v>
      </c>
      <c r="W17" s="75">
        <v>0</v>
      </c>
      <c r="X17" s="75">
        <f t="shared" ref="X17:X35" si="4">SIN((P17/Y17)*PI())</f>
        <v>0</v>
      </c>
      <c r="Y17" s="83">
        <v>1</v>
      </c>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row>
    <row r="18" spans="1:256" s="75" customFormat="1" ht="54.75" customHeight="1" x14ac:dyDescent="0.2">
      <c r="A18" s="105" t="s">
        <v>111</v>
      </c>
      <c r="B18" s="105" t="s">
        <v>119</v>
      </c>
      <c r="C18" s="105" t="s">
        <v>121</v>
      </c>
      <c r="D18" s="84" t="s">
        <v>176</v>
      </c>
      <c r="E18" s="211" t="s">
        <v>241</v>
      </c>
      <c r="F18" s="212"/>
      <c r="G18" s="104" t="s">
        <v>283</v>
      </c>
      <c r="H18" s="187" t="s">
        <v>143</v>
      </c>
      <c r="I18" s="104" t="s">
        <v>105</v>
      </c>
      <c r="J18" s="78" t="s">
        <v>284</v>
      </c>
      <c r="K18" s="107" t="s">
        <v>285</v>
      </c>
      <c r="L18" s="79" t="s">
        <v>286</v>
      </c>
      <c r="M18" s="70">
        <v>0.2</v>
      </c>
      <c r="N18" s="87">
        <v>0.11</v>
      </c>
      <c r="O18" s="87">
        <v>0</v>
      </c>
      <c r="P18" s="87"/>
      <c r="Q18" s="87"/>
      <c r="R18" s="87">
        <v>0.2</v>
      </c>
      <c r="S18" s="132">
        <f t="shared" si="0"/>
        <v>0.11</v>
      </c>
      <c r="T18" s="120">
        <v>1</v>
      </c>
      <c r="Y18" s="83"/>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row>
    <row r="19" spans="1:256" s="85" customFormat="1" ht="50.1" customHeight="1" x14ac:dyDescent="0.2">
      <c r="A19" s="105" t="s">
        <v>111</v>
      </c>
      <c r="B19" s="105" t="s">
        <v>119</v>
      </c>
      <c r="C19" s="105" t="s">
        <v>121</v>
      </c>
      <c r="D19" s="84" t="s">
        <v>240</v>
      </c>
      <c r="E19" s="211" t="s">
        <v>287</v>
      </c>
      <c r="F19" s="212"/>
      <c r="G19" s="104" t="s">
        <v>288</v>
      </c>
      <c r="H19" s="104" t="s">
        <v>143</v>
      </c>
      <c r="I19" s="104" t="s">
        <v>105</v>
      </c>
      <c r="J19" s="78" t="s">
        <v>363</v>
      </c>
      <c r="K19" s="107" t="s">
        <v>375</v>
      </c>
      <c r="L19" s="79" t="s">
        <v>374</v>
      </c>
      <c r="M19" s="70">
        <v>1</v>
      </c>
      <c r="N19" s="87">
        <v>0.98</v>
      </c>
      <c r="O19" s="87">
        <v>1</v>
      </c>
      <c r="P19" s="87"/>
      <c r="Q19" s="87"/>
      <c r="R19" s="87">
        <v>1</v>
      </c>
      <c r="S19" s="132">
        <f t="shared" si="0"/>
        <v>1.98</v>
      </c>
      <c r="T19" s="120">
        <f>+O19/R19</f>
        <v>1</v>
      </c>
      <c r="Y19" s="86"/>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row>
    <row r="20" spans="1:256" s="85" customFormat="1" ht="50.1" customHeight="1" x14ac:dyDescent="0.2">
      <c r="A20" s="105" t="s">
        <v>112</v>
      </c>
      <c r="B20" s="105" t="s">
        <v>119</v>
      </c>
      <c r="C20" s="105" t="s">
        <v>122</v>
      </c>
      <c r="D20" s="84" t="s">
        <v>198</v>
      </c>
      <c r="E20" s="209" t="s">
        <v>242</v>
      </c>
      <c r="F20" s="210"/>
      <c r="G20" s="104" t="s">
        <v>209</v>
      </c>
      <c r="H20" s="104" t="s">
        <v>143</v>
      </c>
      <c r="I20" s="104" t="s">
        <v>105</v>
      </c>
      <c r="J20" s="78" t="s">
        <v>138</v>
      </c>
      <c r="K20" s="107" t="s">
        <v>210</v>
      </c>
      <c r="L20" s="79" t="s">
        <v>211</v>
      </c>
      <c r="M20" s="92">
        <v>1</v>
      </c>
      <c r="N20" s="100">
        <v>1</v>
      </c>
      <c r="O20" s="100">
        <v>1</v>
      </c>
      <c r="P20" s="100"/>
      <c r="Q20" s="100"/>
      <c r="R20" s="100">
        <v>1</v>
      </c>
      <c r="S20" s="132">
        <f t="shared" si="0"/>
        <v>2</v>
      </c>
      <c r="T20" s="120">
        <f>O20/R20</f>
        <v>1</v>
      </c>
      <c r="U20" s="75">
        <v>0</v>
      </c>
      <c r="V20" s="75">
        <f t="shared" si="3"/>
        <v>-1</v>
      </c>
      <c r="W20" s="75">
        <v>0</v>
      </c>
      <c r="X20" s="75">
        <f t="shared" si="4"/>
        <v>0</v>
      </c>
      <c r="Y20" s="83">
        <v>1</v>
      </c>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c r="IR20" s="75"/>
      <c r="IS20" s="75"/>
      <c r="IT20" s="75"/>
      <c r="IU20" s="75"/>
      <c r="IV20" s="75"/>
    </row>
    <row r="21" spans="1:256" s="85" customFormat="1" ht="69.75" customHeight="1" x14ac:dyDescent="0.2">
      <c r="A21" s="105" t="s">
        <v>112</v>
      </c>
      <c r="B21" s="105" t="s">
        <v>119</v>
      </c>
      <c r="C21" s="105" t="s">
        <v>122</v>
      </c>
      <c r="D21" s="84" t="s">
        <v>199</v>
      </c>
      <c r="E21" s="209" t="s">
        <v>243</v>
      </c>
      <c r="F21" s="210"/>
      <c r="G21" s="104" t="s">
        <v>244</v>
      </c>
      <c r="H21" s="104" t="s">
        <v>143</v>
      </c>
      <c r="I21" s="104" t="s">
        <v>105</v>
      </c>
      <c r="J21" s="78" t="s">
        <v>212</v>
      </c>
      <c r="K21" s="107" t="s">
        <v>213</v>
      </c>
      <c r="L21" s="79" t="s">
        <v>211</v>
      </c>
      <c r="M21" s="92">
        <v>1</v>
      </c>
      <c r="N21" s="100">
        <v>1</v>
      </c>
      <c r="O21" s="100">
        <v>1</v>
      </c>
      <c r="P21" s="100"/>
      <c r="Q21" s="100"/>
      <c r="R21" s="100">
        <v>1</v>
      </c>
      <c r="S21" s="132">
        <f t="shared" si="0"/>
        <v>2</v>
      </c>
      <c r="T21" s="120">
        <f>O21/R21</f>
        <v>1</v>
      </c>
      <c r="U21" s="75">
        <v>0</v>
      </c>
      <c r="V21" s="75">
        <f t="shared" si="3"/>
        <v>-1</v>
      </c>
      <c r="W21" s="75">
        <v>0</v>
      </c>
      <c r="X21" s="75">
        <f t="shared" si="4"/>
        <v>0</v>
      </c>
      <c r="Y21" s="83">
        <v>1</v>
      </c>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83">
        <f>AVERAGE(T20:T21)</f>
        <v>1</v>
      </c>
    </row>
    <row r="22" spans="1:256" s="75" customFormat="1" ht="75" customHeight="1" x14ac:dyDescent="0.2">
      <c r="A22" s="105" t="s">
        <v>113</v>
      </c>
      <c r="B22" s="105" t="s">
        <v>119</v>
      </c>
      <c r="C22" s="105" t="s">
        <v>122</v>
      </c>
      <c r="D22" s="84" t="s">
        <v>157</v>
      </c>
      <c r="E22" s="209" t="s">
        <v>242</v>
      </c>
      <c r="F22" s="210"/>
      <c r="G22" s="104" t="s">
        <v>209</v>
      </c>
      <c r="H22" s="104" t="s">
        <v>144</v>
      </c>
      <c r="I22" s="104" t="s">
        <v>105</v>
      </c>
      <c r="J22" s="78" t="s">
        <v>212</v>
      </c>
      <c r="K22" s="107" t="s">
        <v>214</v>
      </c>
      <c r="L22" s="79" t="s">
        <v>215</v>
      </c>
      <c r="M22" s="70">
        <v>1</v>
      </c>
      <c r="N22" s="70">
        <v>1</v>
      </c>
      <c r="O22" s="70">
        <v>1</v>
      </c>
      <c r="P22" s="100"/>
      <c r="Q22" s="70"/>
      <c r="R22" s="70">
        <v>1</v>
      </c>
      <c r="S22" s="132">
        <f t="shared" si="0"/>
        <v>2</v>
      </c>
      <c r="T22" s="120">
        <f>O22/R22</f>
        <v>1</v>
      </c>
      <c r="U22" s="75">
        <v>0</v>
      </c>
      <c r="V22" s="75">
        <f t="shared" si="3"/>
        <v>-1</v>
      </c>
      <c r="W22" s="75">
        <v>0</v>
      </c>
      <c r="X22" s="75">
        <f t="shared" si="4"/>
        <v>0</v>
      </c>
      <c r="Y22" s="83">
        <v>1</v>
      </c>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IV22" s="83">
        <f>AVERAGE(T22)</f>
        <v>1</v>
      </c>
    </row>
    <row r="23" spans="1:256" s="85" customFormat="1" ht="50.1" customHeight="1" x14ac:dyDescent="0.2">
      <c r="A23" s="104" t="s">
        <v>162</v>
      </c>
      <c r="B23" s="104" t="s">
        <v>104</v>
      </c>
      <c r="C23" s="105" t="s">
        <v>120</v>
      </c>
      <c r="D23" s="84" t="s">
        <v>275</v>
      </c>
      <c r="E23" s="213" t="s">
        <v>276</v>
      </c>
      <c r="F23" s="213"/>
      <c r="G23" s="104" t="s">
        <v>277</v>
      </c>
      <c r="H23" s="104" t="s">
        <v>144</v>
      </c>
      <c r="I23" s="104" t="s">
        <v>105</v>
      </c>
      <c r="J23" s="78" t="s">
        <v>383</v>
      </c>
      <c r="K23" s="106" t="s">
        <v>384</v>
      </c>
      <c r="L23" s="79" t="s">
        <v>385</v>
      </c>
      <c r="M23" s="188">
        <v>176896</v>
      </c>
      <c r="N23" s="101">
        <v>74806</v>
      </c>
      <c r="O23" s="101">
        <f>111507+5</f>
        <v>111512</v>
      </c>
      <c r="P23" s="101"/>
      <c r="Q23" s="91"/>
      <c r="R23" s="101">
        <v>44224</v>
      </c>
      <c r="S23" s="189">
        <f t="shared" si="0"/>
        <v>186318</v>
      </c>
      <c r="T23" s="120">
        <v>1</v>
      </c>
      <c r="Y23" s="86"/>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IV23" s="86"/>
    </row>
    <row r="24" spans="1:256" s="75" customFormat="1" ht="50.1" customHeight="1" x14ac:dyDescent="0.2">
      <c r="A24" s="104" t="s">
        <v>167</v>
      </c>
      <c r="B24" s="105" t="s">
        <v>119</v>
      </c>
      <c r="C24" s="105" t="s">
        <v>121</v>
      </c>
      <c r="D24" s="84" t="s">
        <v>189</v>
      </c>
      <c r="E24" s="211" t="s">
        <v>353</v>
      </c>
      <c r="F24" s="212"/>
      <c r="G24" s="104" t="s">
        <v>294</v>
      </c>
      <c r="H24" s="104" t="s">
        <v>144</v>
      </c>
      <c r="I24" s="104" t="s">
        <v>105</v>
      </c>
      <c r="J24" s="78" t="s">
        <v>139</v>
      </c>
      <c r="K24" s="107" t="s">
        <v>297</v>
      </c>
      <c r="L24" s="79" t="s">
        <v>298</v>
      </c>
      <c r="M24" s="95">
        <v>1</v>
      </c>
      <c r="N24" s="191">
        <v>18</v>
      </c>
      <c r="O24" s="191">
        <v>2</v>
      </c>
      <c r="P24" s="87"/>
      <c r="Q24" s="87"/>
      <c r="R24" s="191">
        <v>2</v>
      </c>
      <c r="S24" s="132">
        <f t="shared" si="0"/>
        <v>20</v>
      </c>
      <c r="T24" s="120">
        <f>+O24/R24</f>
        <v>1</v>
      </c>
      <c r="U24" s="75">
        <v>0</v>
      </c>
      <c r="V24" s="75">
        <f t="shared" si="3"/>
        <v>-1</v>
      </c>
      <c r="W24" s="75">
        <v>0</v>
      </c>
      <c r="X24" s="75">
        <f t="shared" si="4"/>
        <v>0</v>
      </c>
      <c r="Y24" s="83">
        <v>1</v>
      </c>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row>
    <row r="25" spans="1:256" s="85" customFormat="1" ht="51.75" customHeight="1" x14ac:dyDescent="0.2">
      <c r="A25" s="146" t="s">
        <v>167</v>
      </c>
      <c r="B25" s="147" t="s">
        <v>119</v>
      </c>
      <c r="C25" s="147" t="s">
        <v>121</v>
      </c>
      <c r="D25" s="84" t="s">
        <v>295</v>
      </c>
      <c r="E25" s="211" t="s">
        <v>299</v>
      </c>
      <c r="F25" s="212"/>
      <c r="G25" s="146" t="s">
        <v>300</v>
      </c>
      <c r="H25" s="146" t="s">
        <v>143</v>
      </c>
      <c r="I25" s="146" t="s">
        <v>105</v>
      </c>
      <c r="J25" s="78" t="s">
        <v>380</v>
      </c>
      <c r="K25" s="148" t="s">
        <v>381</v>
      </c>
      <c r="L25" s="79" t="s">
        <v>306</v>
      </c>
      <c r="M25" s="157" t="s">
        <v>382</v>
      </c>
      <c r="N25" s="238">
        <v>62.2</v>
      </c>
      <c r="O25" s="191">
        <v>43.8</v>
      </c>
      <c r="P25" s="158"/>
      <c r="Q25" s="158"/>
      <c r="R25" s="103">
        <v>78</v>
      </c>
      <c r="S25" s="132">
        <f t="shared" si="0"/>
        <v>106</v>
      </c>
      <c r="T25" s="120">
        <v>1</v>
      </c>
      <c r="Y25" s="86"/>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row>
    <row r="26" spans="1:256" s="75" customFormat="1" ht="50.1" customHeight="1" x14ac:dyDescent="0.2">
      <c r="A26" s="104" t="s">
        <v>167</v>
      </c>
      <c r="B26" s="105" t="s">
        <v>119</v>
      </c>
      <c r="C26" s="105" t="s">
        <v>121</v>
      </c>
      <c r="D26" s="84" t="s">
        <v>296</v>
      </c>
      <c r="E26" s="211" t="s">
        <v>301</v>
      </c>
      <c r="F26" s="212"/>
      <c r="G26" s="104" t="s">
        <v>302</v>
      </c>
      <c r="H26" s="104" t="s">
        <v>143</v>
      </c>
      <c r="I26" s="104" t="s">
        <v>105</v>
      </c>
      <c r="J26" s="78" t="s">
        <v>303</v>
      </c>
      <c r="K26" s="106" t="s">
        <v>304</v>
      </c>
      <c r="L26" s="79" t="s">
        <v>305</v>
      </c>
      <c r="M26" s="70">
        <v>0.42</v>
      </c>
      <c r="N26" s="102">
        <v>0.53779999999999994</v>
      </c>
      <c r="O26" s="102">
        <v>0.56999999999999995</v>
      </c>
      <c r="P26" s="102"/>
      <c r="Q26" s="102"/>
      <c r="R26" s="102">
        <v>0.42</v>
      </c>
      <c r="S26" s="132">
        <f t="shared" si="0"/>
        <v>1.1077999999999999</v>
      </c>
      <c r="T26" s="120">
        <v>1</v>
      </c>
      <c r="U26" s="75">
        <v>0</v>
      </c>
      <c r="V26" s="75">
        <f t="shared" si="3"/>
        <v>-1</v>
      </c>
      <c r="W26" s="75">
        <v>0</v>
      </c>
      <c r="X26" s="75">
        <f t="shared" si="4"/>
        <v>0</v>
      </c>
      <c r="Y26" s="83">
        <v>1</v>
      </c>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IV26" s="83">
        <f>AVERAGE(T24:T26)</f>
        <v>1</v>
      </c>
    </row>
    <row r="27" spans="1:256" s="85" customFormat="1" ht="50.1" customHeight="1" x14ac:dyDescent="0.2">
      <c r="A27" s="105" t="s">
        <v>114</v>
      </c>
      <c r="B27" s="105" t="s">
        <v>119</v>
      </c>
      <c r="C27" s="105" t="s">
        <v>121</v>
      </c>
      <c r="D27" s="84" t="s">
        <v>177</v>
      </c>
      <c r="E27" s="209" t="s">
        <v>178</v>
      </c>
      <c r="F27" s="210"/>
      <c r="G27" s="104" t="s">
        <v>179</v>
      </c>
      <c r="H27" s="104" t="s">
        <v>144</v>
      </c>
      <c r="I27" s="104" t="s">
        <v>105</v>
      </c>
      <c r="J27" s="78" t="s">
        <v>206</v>
      </c>
      <c r="K27" s="107" t="s">
        <v>228</v>
      </c>
      <c r="L27" s="79" t="s">
        <v>226</v>
      </c>
      <c r="M27" s="93">
        <v>1</v>
      </c>
      <c r="N27" s="175">
        <v>0.29630000000000001</v>
      </c>
      <c r="O27" s="109">
        <v>0.35289999999999999</v>
      </c>
      <c r="P27" s="109"/>
      <c r="Q27" s="108"/>
      <c r="R27" s="108">
        <v>0.09</v>
      </c>
      <c r="S27" s="132">
        <f t="shared" si="0"/>
        <v>0.6492</v>
      </c>
      <c r="T27" s="120">
        <v>1</v>
      </c>
      <c r="U27" s="85">
        <v>0</v>
      </c>
      <c r="V27" s="85">
        <f t="shared" si="3"/>
        <v>-1</v>
      </c>
      <c r="W27" s="85">
        <v>0</v>
      </c>
      <c r="X27" s="85">
        <f t="shared" si="4"/>
        <v>0</v>
      </c>
      <c r="Y27" s="86">
        <v>1</v>
      </c>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row>
    <row r="28" spans="1:256" s="80" customFormat="1" ht="50.1" customHeight="1" x14ac:dyDescent="0.2">
      <c r="A28" s="74" t="s">
        <v>114</v>
      </c>
      <c r="B28" s="74" t="s">
        <v>119</v>
      </c>
      <c r="C28" s="74" t="s">
        <v>121</v>
      </c>
      <c r="D28" s="169" t="s">
        <v>180</v>
      </c>
      <c r="E28" s="211" t="s">
        <v>181</v>
      </c>
      <c r="F28" s="212"/>
      <c r="G28" s="170" t="s">
        <v>182</v>
      </c>
      <c r="H28" s="170" t="s">
        <v>144</v>
      </c>
      <c r="I28" s="170" t="s">
        <v>105</v>
      </c>
      <c r="J28" s="78" t="s">
        <v>206</v>
      </c>
      <c r="K28" s="168" t="s">
        <v>228</v>
      </c>
      <c r="L28" s="79" t="s">
        <v>226</v>
      </c>
      <c r="M28" s="174">
        <v>1</v>
      </c>
      <c r="N28" s="190">
        <v>0.25</v>
      </c>
      <c r="O28" s="174">
        <v>0.47</v>
      </c>
      <c r="P28" s="175"/>
      <c r="Q28" s="174"/>
      <c r="R28" s="190">
        <v>0.28000000000000003</v>
      </c>
      <c r="S28" s="132">
        <f t="shared" si="0"/>
        <v>0.72</v>
      </c>
      <c r="T28" s="120">
        <v>1</v>
      </c>
      <c r="U28" s="80">
        <v>0</v>
      </c>
      <c r="V28" s="80">
        <f>-COS((Q28/Y28)*PI())</f>
        <v>-1</v>
      </c>
      <c r="W28" s="80">
        <v>0</v>
      </c>
      <c r="X28" s="80">
        <f>SIN((Q28/Y28)*PI())</f>
        <v>0</v>
      </c>
      <c r="Y28" s="82">
        <v>1</v>
      </c>
    </row>
    <row r="29" spans="1:256" s="85" customFormat="1" ht="50.1" customHeight="1" x14ac:dyDescent="0.2">
      <c r="A29" s="165" t="s">
        <v>114</v>
      </c>
      <c r="B29" s="165" t="s">
        <v>119</v>
      </c>
      <c r="C29" s="165" t="s">
        <v>121</v>
      </c>
      <c r="D29" s="84" t="s">
        <v>183</v>
      </c>
      <c r="E29" s="209" t="s">
        <v>184</v>
      </c>
      <c r="F29" s="210"/>
      <c r="G29" s="164" t="s">
        <v>185</v>
      </c>
      <c r="H29" s="164" t="s">
        <v>144</v>
      </c>
      <c r="I29" s="164" t="s">
        <v>105</v>
      </c>
      <c r="J29" s="78" t="s">
        <v>206</v>
      </c>
      <c r="K29" s="166" t="s">
        <v>228</v>
      </c>
      <c r="L29" s="79" t="s">
        <v>226</v>
      </c>
      <c r="M29" s="93">
        <v>1</v>
      </c>
      <c r="N29" s="108">
        <v>0.8</v>
      </c>
      <c r="O29" s="93">
        <v>0.88</v>
      </c>
      <c r="P29" s="95"/>
      <c r="Q29" s="95"/>
      <c r="R29" s="108">
        <v>0.2</v>
      </c>
      <c r="S29" s="132">
        <f t="shared" si="0"/>
        <v>1.6800000000000002</v>
      </c>
      <c r="T29" s="120">
        <v>1</v>
      </c>
      <c r="U29" s="85">
        <v>0</v>
      </c>
      <c r="V29" s="85">
        <f t="shared" si="3"/>
        <v>-1</v>
      </c>
      <c r="W29" s="85">
        <v>0</v>
      </c>
      <c r="X29" s="85">
        <f t="shared" si="4"/>
        <v>0</v>
      </c>
      <c r="Y29" s="86">
        <v>1</v>
      </c>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row>
    <row r="30" spans="1:256" s="80" customFormat="1" ht="50.1" customHeight="1" x14ac:dyDescent="0.2">
      <c r="A30" s="74" t="s">
        <v>114</v>
      </c>
      <c r="B30" s="74" t="s">
        <v>119</v>
      </c>
      <c r="C30" s="74" t="s">
        <v>121</v>
      </c>
      <c r="D30" s="169" t="s">
        <v>186</v>
      </c>
      <c r="E30" s="213" t="s">
        <v>233</v>
      </c>
      <c r="F30" s="213"/>
      <c r="G30" s="170" t="s">
        <v>289</v>
      </c>
      <c r="H30" s="170" t="s">
        <v>144</v>
      </c>
      <c r="I30" s="170" t="s">
        <v>105</v>
      </c>
      <c r="J30" s="78" t="s">
        <v>290</v>
      </c>
      <c r="K30" s="185" t="s">
        <v>291</v>
      </c>
      <c r="L30" s="79" t="s">
        <v>292</v>
      </c>
      <c r="M30" s="174">
        <v>1</v>
      </c>
      <c r="N30" s="174">
        <v>0.73</v>
      </c>
      <c r="O30" s="174">
        <v>0.84</v>
      </c>
      <c r="P30" s="174"/>
      <c r="Q30" s="176"/>
      <c r="R30" s="174">
        <v>1</v>
      </c>
      <c r="S30" s="132">
        <f t="shared" si="0"/>
        <v>1.5699999999999998</v>
      </c>
      <c r="T30" s="192">
        <f>+O30/R30</f>
        <v>0.84</v>
      </c>
      <c r="Y30" s="82"/>
    </row>
    <row r="31" spans="1:256" s="85" customFormat="1" ht="50.1" customHeight="1" x14ac:dyDescent="0.2">
      <c r="A31" s="184" t="s">
        <v>114</v>
      </c>
      <c r="B31" s="124" t="s">
        <v>119</v>
      </c>
      <c r="C31" s="124" t="s">
        <v>121</v>
      </c>
      <c r="D31" s="84" t="s">
        <v>187</v>
      </c>
      <c r="E31" s="211" t="s">
        <v>234</v>
      </c>
      <c r="F31" s="212"/>
      <c r="G31" s="123" t="s">
        <v>235</v>
      </c>
      <c r="H31" s="123" t="s">
        <v>144</v>
      </c>
      <c r="I31" s="123" t="s">
        <v>105</v>
      </c>
      <c r="J31" s="78" t="s">
        <v>236</v>
      </c>
      <c r="K31" s="125" t="s">
        <v>237</v>
      </c>
      <c r="L31" s="79" t="s">
        <v>237</v>
      </c>
      <c r="M31" s="140" t="s">
        <v>238</v>
      </c>
      <c r="N31" s="141">
        <v>-18879648.075999998</v>
      </c>
      <c r="O31" s="141">
        <v>-4087626.1560000032</v>
      </c>
      <c r="P31" s="141"/>
      <c r="Q31" s="141"/>
      <c r="R31" s="141">
        <v>0</v>
      </c>
      <c r="S31" s="132">
        <f t="shared" si="0"/>
        <v>-22967274.232000001</v>
      </c>
      <c r="T31" s="120">
        <v>1</v>
      </c>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row>
    <row r="32" spans="1:256" s="85" customFormat="1" ht="50.1" customHeight="1" x14ac:dyDescent="0.2">
      <c r="A32" s="184" t="s">
        <v>114</v>
      </c>
      <c r="B32" s="124" t="s">
        <v>119</v>
      </c>
      <c r="C32" s="124" t="s">
        <v>121</v>
      </c>
      <c r="D32" s="84" t="s">
        <v>188</v>
      </c>
      <c r="E32" s="211" t="s">
        <v>239</v>
      </c>
      <c r="F32" s="212"/>
      <c r="G32" s="123" t="s">
        <v>235</v>
      </c>
      <c r="H32" s="123" t="s">
        <v>144</v>
      </c>
      <c r="I32" s="123" t="s">
        <v>105</v>
      </c>
      <c r="J32" s="78" t="s">
        <v>236</v>
      </c>
      <c r="K32" s="125" t="s">
        <v>237</v>
      </c>
      <c r="L32" s="79" t="s">
        <v>237</v>
      </c>
      <c r="M32" s="140" t="s">
        <v>238</v>
      </c>
      <c r="N32" s="141">
        <v>-19437140.125999998</v>
      </c>
      <c r="O32" s="141">
        <v>-78840449.106000006</v>
      </c>
      <c r="P32" s="141"/>
      <c r="Q32" s="141"/>
      <c r="R32" s="141">
        <v>0</v>
      </c>
      <c r="S32" s="132">
        <f t="shared" si="0"/>
        <v>-98277589.232000008</v>
      </c>
      <c r="T32" s="120">
        <v>1</v>
      </c>
      <c r="U32" s="85">
        <v>0</v>
      </c>
      <c r="V32" s="85">
        <f t="shared" si="3"/>
        <v>-1</v>
      </c>
      <c r="W32" s="85">
        <v>0</v>
      </c>
      <c r="X32" s="85">
        <f t="shared" si="4"/>
        <v>0</v>
      </c>
      <c r="Y32" s="86">
        <v>1</v>
      </c>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IV32" s="86">
        <f>AVERAGE(T27:T32)</f>
        <v>0.97333333333333327</v>
      </c>
    </row>
    <row r="33" spans="1:256" s="85" customFormat="1" ht="50.1" customHeight="1" x14ac:dyDescent="0.2">
      <c r="A33" s="124" t="s">
        <v>114</v>
      </c>
      <c r="B33" s="124" t="s">
        <v>119</v>
      </c>
      <c r="C33" s="124" t="s">
        <v>121</v>
      </c>
      <c r="D33" s="84" t="s">
        <v>343</v>
      </c>
      <c r="E33" s="222" t="s">
        <v>344</v>
      </c>
      <c r="F33" s="223"/>
      <c r="G33" s="123" t="s">
        <v>345</v>
      </c>
      <c r="H33" s="123" t="s">
        <v>144</v>
      </c>
      <c r="I33" s="123" t="s">
        <v>105</v>
      </c>
      <c r="J33" s="78" t="s">
        <v>203</v>
      </c>
      <c r="K33" s="126" t="s">
        <v>346</v>
      </c>
      <c r="L33" s="79" t="s">
        <v>347</v>
      </c>
      <c r="M33" s="142">
        <v>1</v>
      </c>
      <c r="N33" s="142">
        <v>1</v>
      </c>
      <c r="O33" s="142">
        <v>1</v>
      </c>
      <c r="P33" s="142"/>
      <c r="Q33" s="142"/>
      <c r="R33" s="142">
        <v>1</v>
      </c>
      <c r="S33" s="132">
        <f t="shared" si="0"/>
        <v>2</v>
      </c>
      <c r="T33" s="120">
        <f>+O33/R33</f>
        <v>1</v>
      </c>
      <c r="Y33" s="86"/>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IV33" s="86"/>
    </row>
    <row r="34" spans="1:256" s="75" customFormat="1" ht="50.1" customHeight="1" x14ac:dyDescent="0.2">
      <c r="A34" s="183" t="s">
        <v>115</v>
      </c>
      <c r="B34" s="183" t="s">
        <v>119</v>
      </c>
      <c r="C34" s="183" t="s">
        <v>121</v>
      </c>
      <c r="D34" s="84" t="s">
        <v>190</v>
      </c>
      <c r="E34" s="211" t="s">
        <v>309</v>
      </c>
      <c r="F34" s="212"/>
      <c r="G34" s="182" t="s">
        <v>310</v>
      </c>
      <c r="H34" s="182" t="s">
        <v>144</v>
      </c>
      <c r="I34" s="182" t="s">
        <v>105</v>
      </c>
      <c r="J34" s="78" t="s">
        <v>138</v>
      </c>
      <c r="K34" s="180" t="s">
        <v>218</v>
      </c>
      <c r="L34" s="79" t="s">
        <v>215</v>
      </c>
      <c r="M34" s="70">
        <v>1</v>
      </c>
      <c r="N34" s="87">
        <v>1</v>
      </c>
      <c r="O34" s="87">
        <v>1</v>
      </c>
      <c r="P34" s="87"/>
      <c r="Q34" s="163"/>
      <c r="R34" s="87">
        <v>1</v>
      </c>
      <c r="S34" s="132">
        <f t="shared" si="0"/>
        <v>2</v>
      </c>
      <c r="T34" s="120">
        <f>+O34/R34</f>
        <v>1</v>
      </c>
      <c r="U34" s="75">
        <v>0</v>
      </c>
      <c r="V34" s="75">
        <f t="shared" si="3"/>
        <v>-1</v>
      </c>
      <c r="W34" s="75">
        <v>0</v>
      </c>
      <c r="X34" s="75">
        <f t="shared" si="4"/>
        <v>0</v>
      </c>
      <c r="Y34" s="83">
        <v>1</v>
      </c>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row>
    <row r="35" spans="1:256" s="75" customFormat="1" ht="50.1" customHeight="1" x14ac:dyDescent="0.2">
      <c r="A35" s="183" t="s">
        <v>115</v>
      </c>
      <c r="B35" s="183" t="s">
        <v>119</v>
      </c>
      <c r="C35" s="183" t="s">
        <v>121</v>
      </c>
      <c r="D35" s="84" t="s">
        <v>191</v>
      </c>
      <c r="E35" s="211" t="s">
        <v>311</v>
      </c>
      <c r="F35" s="212"/>
      <c r="G35" s="182" t="s">
        <v>193</v>
      </c>
      <c r="H35" s="182" t="s">
        <v>144</v>
      </c>
      <c r="I35" s="182" t="s">
        <v>105</v>
      </c>
      <c r="J35" s="78" t="s">
        <v>138</v>
      </c>
      <c r="K35" s="180" t="s">
        <v>218</v>
      </c>
      <c r="L35" s="79" t="s">
        <v>215</v>
      </c>
      <c r="M35" s="70">
        <v>1</v>
      </c>
      <c r="N35" s="87">
        <v>1</v>
      </c>
      <c r="O35" s="87">
        <v>1</v>
      </c>
      <c r="P35" s="87"/>
      <c r="Q35" s="87"/>
      <c r="R35" s="87">
        <v>1</v>
      </c>
      <c r="S35" s="132">
        <f t="shared" si="0"/>
        <v>2</v>
      </c>
      <c r="T35" s="120">
        <f>+O35/R35</f>
        <v>1</v>
      </c>
      <c r="U35" s="75">
        <v>0</v>
      </c>
      <c r="V35" s="75">
        <f t="shared" si="3"/>
        <v>-1</v>
      </c>
      <c r="W35" s="75">
        <v>0</v>
      </c>
      <c r="X35" s="75">
        <f t="shared" si="4"/>
        <v>0</v>
      </c>
      <c r="Y35" s="83">
        <v>1</v>
      </c>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row>
    <row r="36" spans="1:256" s="85" customFormat="1" ht="50.1" customHeight="1" x14ac:dyDescent="0.2">
      <c r="A36" s="105" t="s">
        <v>115</v>
      </c>
      <c r="B36" s="105" t="s">
        <v>119</v>
      </c>
      <c r="C36" s="105" t="s">
        <v>121</v>
      </c>
      <c r="D36" s="84" t="s">
        <v>192</v>
      </c>
      <c r="E36" s="211" t="s">
        <v>307</v>
      </c>
      <c r="F36" s="212"/>
      <c r="G36" s="104" t="s">
        <v>308</v>
      </c>
      <c r="H36" s="104" t="s">
        <v>144</v>
      </c>
      <c r="I36" s="104" t="s">
        <v>105</v>
      </c>
      <c r="J36" s="78" t="s">
        <v>139</v>
      </c>
      <c r="K36" s="107" t="s">
        <v>314</v>
      </c>
      <c r="L36" s="79" t="s">
        <v>360</v>
      </c>
      <c r="M36" s="70">
        <v>1</v>
      </c>
      <c r="N36" s="87">
        <v>0</v>
      </c>
      <c r="O36" s="87">
        <v>0.75</v>
      </c>
      <c r="P36" s="87"/>
      <c r="Q36" s="87"/>
      <c r="R36" s="87">
        <v>0.7</v>
      </c>
      <c r="S36" s="132">
        <f t="shared" si="0"/>
        <v>0.75</v>
      </c>
      <c r="T36" s="120">
        <v>1</v>
      </c>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row>
    <row r="37" spans="1:256" s="85" customFormat="1" ht="50.1" customHeight="1" x14ac:dyDescent="0.2">
      <c r="A37" s="183" t="s">
        <v>115</v>
      </c>
      <c r="B37" s="183" t="s">
        <v>119</v>
      </c>
      <c r="C37" s="183" t="s">
        <v>121</v>
      </c>
      <c r="D37" s="84" t="s">
        <v>216</v>
      </c>
      <c r="E37" s="224" t="s">
        <v>358</v>
      </c>
      <c r="F37" s="225"/>
      <c r="G37" s="85" t="s">
        <v>359</v>
      </c>
      <c r="H37" s="182" t="s">
        <v>144</v>
      </c>
      <c r="I37" s="182" t="s">
        <v>105</v>
      </c>
      <c r="J37" s="78" t="s">
        <v>139</v>
      </c>
      <c r="K37" s="181" t="s">
        <v>253</v>
      </c>
      <c r="L37" s="79" t="s">
        <v>205</v>
      </c>
      <c r="M37" s="70">
        <v>0.95</v>
      </c>
      <c r="N37" s="87">
        <v>0</v>
      </c>
      <c r="O37" s="87">
        <v>0</v>
      </c>
      <c r="P37" s="87"/>
      <c r="Q37" s="87"/>
      <c r="R37" s="87">
        <v>0</v>
      </c>
      <c r="S37" s="132">
        <f t="shared" si="0"/>
        <v>0</v>
      </c>
      <c r="T37" s="120">
        <v>1</v>
      </c>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row>
    <row r="38" spans="1:256" s="85" customFormat="1" ht="50.1" customHeight="1" x14ac:dyDescent="0.2">
      <c r="A38" s="105" t="s">
        <v>115</v>
      </c>
      <c r="B38" s="105" t="s">
        <v>119</v>
      </c>
      <c r="C38" s="105" t="s">
        <v>121</v>
      </c>
      <c r="D38" s="84" t="s">
        <v>217</v>
      </c>
      <c r="E38" s="211" t="s">
        <v>312</v>
      </c>
      <c r="F38" s="212"/>
      <c r="G38" s="104" t="s">
        <v>313</v>
      </c>
      <c r="H38" s="104" t="s">
        <v>144</v>
      </c>
      <c r="I38" s="104" t="s">
        <v>105</v>
      </c>
      <c r="J38" s="78" t="s">
        <v>139</v>
      </c>
      <c r="K38" s="106" t="s">
        <v>314</v>
      </c>
      <c r="L38" s="79" t="s">
        <v>211</v>
      </c>
      <c r="M38" s="70">
        <v>1</v>
      </c>
      <c r="N38" s="87">
        <v>1</v>
      </c>
      <c r="O38" s="239">
        <v>1</v>
      </c>
      <c r="P38" s="113"/>
      <c r="Q38" s="137"/>
      <c r="R38" s="87">
        <v>1</v>
      </c>
      <c r="S38" s="132">
        <f t="shared" si="0"/>
        <v>2</v>
      </c>
      <c r="T38" s="120">
        <f>+O38/R38</f>
        <v>1</v>
      </c>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row>
    <row r="39" spans="1:256" s="85" customFormat="1" ht="50.1" customHeight="1" x14ac:dyDescent="0.2">
      <c r="A39" s="183" t="s">
        <v>115</v>
      </c>
      <c r="B39" s="183" t="s">
        <v>119</v>
      </c>
      <c r="C39" s="183" t="s">
        <v>121</v>
      </c>
      <c r="D39" s="84" t="s">
        <v>219</v>
      </c>
      <c r="E39" s="226" t="s">
        <v>361</v>
      </c>
      <c r="F39" s="227"/>
      <c r="G39" s="182" t="s">
        <v>362</v>
      </c>
      <c r="H39" s="182" t="s">
        <v>144</v>
      </c>
      <c r="I39" s="182" t="s">
        <v>105</v>
      </c>
      <c r="J39" s="78" t="s">
        <v>365</v>
      </c>
      <c r="K39" s="180" t="s">
        <v>364</v>
      </c>
      <c r="L39" s="79" t="s">
        <v>366</v>
      </c>
      <c r="M39" s="70">
        <v>1</v>
      </c>
      <c r="N39" s="87">
        <v>0</v>
      </c>
      <c r="O39" s="239">
        <v>1</v>
      </c>
      <c r="P39" s="113"/>
      <c r="Q39" s="137"/>
      <c r="R39" s="87">
        <v>1</v>
      </c>
      <c r="S39" s="132">
        <f t="shared" si="0"/>
        <v>1</v>
      </c>
      <c r="T39" s="120">
        <f>+O39/R39</f>
        <v>1</v>
      </c>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row>
    <row r="40" spans="1:256" s="85" customFormat="1" ht="50.1" customHeight="1" x14ac:dyDescent="0.2">
      <c r="A40" s="160" t="s">
        <v>115</v>
      </c>
      <c r="B40" s="160" t="s">
        <v>119</v>
      </c>
      <c r="C40" s="160" t="s">
        <v>121</v>
      </c>
      <c r="D40" s="84" t="s">
        <v>220</v>
      </c>
      <c r="E40" s="211" t="s">
        <v>315</v>
      </c>
      <c r="F40" s="212"/>
      <c r="G40" s="159" t="s">
        <v>316</v>
      </c>
      <c r="H40" s="159" t="s">
        <v>144</v>
      </c>
      <c r="I40" s="159" t="s">
        <v>105</v>
      </c>
      <c r="J40" s="78" t="s">
        <v>317</v>
      </c>
      <c r="K40" s="161" t="s">
        <v>318</v>
      </c>
      <c r="L40" s="79" t="s">
        <v>319</v>
      </c>
      <c r="M40" s="70">
        <v>1</v>
      </c>
      <c r="N40" s="87">
        <v>1</v>
      </c>
      <c r="O40" s="87">
        <v>1</v>
      </c>
      <c r="P40" s="87"/>
      <c r="Q40" s="87"/>
      <c r="R40" s="87">
        <v>1</v>
      </c>
      <c r="S40" s="132">
        <f t="shared" si="0"/>
        <v>2</v>
      </c>
      <c r="T40" s="120">
        <f>+O40/R40</f>
        <v>1</v>
      </c>
      <c r="U40" s="89"/>
      <c r="V40" s="89"/>
      <c r="W40" s="89"/>
      <c r="X40" s="89"/>
      <c r="Y40" s="89"/>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spans="1:256" s="75" customFormat="1" ht="50.1" customHeight="1" x14ac:dyDescent="0.2">
      <c r="A41" s="105" t="s">
        <v>115</v>
      </c>
      <c r="B41" s="105" t="s">
        <v>119</v>
      </c>
      <c r="C41" s="105" t="s">
        <v>121</v>
      </c>
      <c r="D41" s="84" t="s">
        <v>221</v>
      </c>
      <c r="E41" s="211" t="s">
        <v>320</v>
      </c>
      <c r="F41" s="212"/>
      <c r="G41" s="104" t="s">
        <v>321</v>
      </c>
      <c r="H41" s="104" t="s">
        <v>144</v>
      </c>
      <c r="I41" s="104" t="s">
        <v>105</v>
      </c>
      <c r="J41" s="78" t="s">
        <v>317</v>
      </c>
      <c r="K41" s="106" t="s">
        <v>318</v>
      </c>
      <c r="L41" s="79" t="s">
        <v>319</v>
      </c>
      <c r="M41" s="70">
        <v>1</v>
      </c>
      <c r="N41" s="87">
        <v>1</v>
      </c>
      <c r="O41" s="87">
        <v>1</v>
      </c>
      <c r="P41" s="87"/>
      <c r="Q41" s="87"/>
      <c r="R41" s="87">
        <v>1</v>
      </c>
      <c r="S41" s="132">
        <f t="shared" si="0"/>
        <v>2</v>
      </c>
      <c r="T41" s="120">
        <f>+O41/R41</f>
        <v>1</v>
      </c>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row>
    <row r="42" spans="1:256" s="75" customFormat="1" ht="50.1" customHeight="1" x14ac:dyDescent="0.2">
      <c r="A42" s="105" t="s">
        <v>115</v>
      </c>
      <c r="B42" s="105" t="s">
        <v>119</v>
      </c>
      <c r="C42" s="105" t="s">
        <v>121</v>
      </c>
      <c r="D42" s="84" t="s">
        <v>367</v>
      </c>
      <c r="E42" s="211" t="s">
        <v>368</v>
      </c>
      <c r="F42" s="212"/>
      <c r="G42" s="104" t="s">
        <v>339</v>
      </c>
      <c r="H42" s="104" t="s">
        <v>144</v>
      </c>
      <c r="I42" s="104" t="s">
        <v>105</v>
      </c>
      <c r="J42" s="78" t="s">
        <v>340</v>
      </c>
      <c r="K42" s="106" t="s">
        <v>253</v>
      </c>
      <c r="L42" s="79" t="s">
        <v>341</v>
      </c>
      <c r="M42" s="87">
        <v>1</v>
      </c>
      <c r="N42" s="87">
        <v>0</v>
      </c>
      <c r="O42" s="87">
        <v>1</v>
      </c>
      <c r="P42" s="87"/>
      <c r="Q42" s="87"/>
      <c r="R42" s="87">
        <v>1</v>
      </c>
      <c r="S42" s="132">
        <f t="shared" si="0"/>
        <v>1</v>
      </c>
      <c r="T42" s="120">
        <f>+O42/R42</f>
        <v>1</v>
      </c>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row>
    <row r="43" spans="1:256" s="85" customFormat="1" ht="50.1" customHeight="1" x14ac:dyDescent="0.2">
      <c r="A43" s="160" t="s">
        <v>115</v>
      </c>
      <c r="B43" s="160" t="s">
        <v>119</v>
      </c>
      <c r="C43" s="160" t="s">
        <v>121</v>
      </c>
      <c r="D43" s="84" t="s">
        <v>223</v>
      </c>
      <c r="E43" s="211" t="s">
        <v>322</v>
      </c>
      <c r="F43" s="212"/>
      <c r="G43" s="159" t="s">
        <v>323</v>
      </c>
      <c r="H43" s="159" t="s">
        <v>144</v>
      </c>
      <c r="I43" s="159" t="s">
        <v>105</v>
      </c>
      <c r="J43" s="78" t="s">
        <v>222</v>
      </c>
      <c r="K43" s="161" t="s">
        <v>327</v>
      </c>
      <c r="L43" s="79" t="s">
        <v>324</v>
      </c>
      <c r="M43" s="88">
        <v>0</v>
      </c>
      <c r="N43" s="88">
        <v>2</v>
      </c>
      <c r="O43" s="88">
        <v>0</v>
      </c>
      <c r="P43" s="88"/>
      <c r="Q43" s="88"/>
      <c r="R43" s="88">
        <v>0</v>
      </c>
      <c r="S43" s="193">
        <f>SUM(M43:R43)</f>
        <v>2</v>
      </c>
      <c r="T43" s="120">
        <v>1</v>
      </c>
      <c r="U43" s="89"/>
      <c r="V43" s="89"/>
      <c r="W43" s="89"/>
      <c r="X43" s="89"/>
      <c r="Y43" s="89"/>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89"/>
      <c r="FM43" s="89"/>
      <c r="FN43" s="89"/>
      <c r="FO43" s="89"/>
      <c r="FP43" s="89"/>
      <c r="FQ43" s="89"/>
      <c r="FR43" s="89"/>
      <c r="FS43" s="89"/>
      <c r="FT43" s="89"/>
      <c r="FU43" s="89"/>
      <c r="FV43" s="89"/>
      <c r="FW43" s="89"/>
      <c r="FX43" s="89"/>
      <c r="FY43" s="89"/>
      <c r="FZ43" s="89"/>
      <c r="GA43" s="89"/>
      <c r="GB43" s="89"/>
      <c r="GC43" s="89"/>
      <c r="GD43" s="89"/>
      <c r="GE43" s="89"/>
      <c r="GF43" s="89"/>
      <c r="GG43" s="89"/>
      <c r="GH43" s="89"/>
      <c r="GI43" s="89"/>
      <c r="GJ43" s="89"/>
      <c r="GK43" s="89"/>
      <c r="GL43" s="89"/>
      <c r="GM43" s="89"/>
      <c r="GN43" s="89"/>
      <c r="GO43" s="89"/>
      <c r="GP43" s="89"/>
      <c r="GQ43" s="89"/>
      <c r="GR43" s="89"/>
      <c r="GS43" s="89"/>
      <c r="GT43" s="89"/>
      <c r="GU43" s="89"/>
      <c r="GV43" s="89"/>
      <c r="GW43" s="89"/>
      <c r="GX43" s="89"/>
      <c r="GY43" s="89"/>
      <c r="GZ43" s="89"/>
      <c r="HA43" s="89"/>
      <c r="HB43" s="89"/>
      <c r="HC43" s="89"/>
      <c r="HD43" s="89"/>
      <c r="HE43" s="89"/>
      <c r="HF43" s="89"/>
      <c r="HG43" s="89"/>
      <c r="HH43" s="89"/>
      <c r="HI43" s="89"/>
      <c r="HJ43" s="89"/>
      <c r="HK43" s="89"/>
      <c r="HL43" s="89"/>
      <c r="HM43" s="89"/>
      <c r="HN43" s="89"/>
      <c r="HO43" s="89"/>
      <c r="HP43" s="89"/>
      <c r="HQ43" s="89"/>
      <c r="HR43" s="89"/>
      <c r="HS43" s="89"/>
      <c r="HT43" s="89"/>
      <c r="HU43" s="89"/>
      <c r="HV43" s="89"/>
      <c r="HW43" s="89"/>
      <c r="HX43" s="89"/>
      <c r="HY43" s="89"/>
      <c r="HZ43" s="89"/>
      <c r="IA43" s="89"/>
      <c r="IB43" s="89"/>
      <c r="IC43" s="89"/>
      <c r="ID43" s="89"/>
      <c r="IE43" s="89"/>
      <c r="IF43" s="89"/>
      <c r="IG43" s="89"/>
      <c r="IH43" s="89"/>
      <c r="II43" s="89"/>
      <c r="IJ43" s="89"/>
      <c r="IK43" s="89"/>
      <c r="IL43" s="89"/>
      <c r="IM43" s="89"/>
      <c r="IN43" s="89"/>
      <c r="IO43" s="89"/>
      <c r="IP43" s="89"/>
      <c r="IQ43" s="89"/>
      <c r="IR43" s="89"/>
      <c r="IS43" s="89"/>
      <c r="IT43" s="89"/>
      <c r="IU43" s="89"/>
      <c r="IV43" s="89"/>
    </row>
    <row r="44" spans="1:256" s="85" customFormat="1" ht="50.1" customHeight="1" x14ac:dyDescent="0.2">
      <c r="A44" s="129" t="s">
        <v>115</v>
      </c>
      <c r="B44" s="129" t="s">
        <v>119</v>
      </c>
      <c r="C44" s="129" t="s">
        <v>121</v>
      </c>
      <c r="D44" s="84" t="s">
        <v>224</v>
      </c>
      <c r="E44" s="211" t="s">
        <v>325</v>
      </c>
      <c r="F44" s="212"/>
      <c r="G44" s="128" t="s">
        <v>326</v>
      </c>
      <c r="H44" s="128" t="s">
        <v>144</v>
      </c>
      <c r="I44" s="128" t="s">
        <v>105</v>
      </c>
      <c r="J44" s="78" t="s">
        <v>222</v>
      </c>
      <c r="K44" s="130" t="s">
        <v>327</v>
      </c>
      <c r="L44" s="79" t="s">
        <v>324</v>
      </c>
      <c r="M44" s="88">
        <v>0</v>
      </c>
      <c r="N44" s="88">
        <v>4</v>
      </c>
      <c r="O44" s="88">
        <v>0</v>
      </c>
      <c r="P44" s="88"/>
      <c r="Q44" s="88"/>
      <c r="R44" s="88">
        <v>0</v>
      </c>
      <c r="S44" s="132">
        <f t="shared" si="0"/>
        <v>4</v>
      </c>
      <c r="T44" s="120">
        <v>1</v>
      </c>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row>
    <row r="45" spans="1:256" s="75" customFormat="1" ht="50.1" customHeight="1" x14ac:dyDescent="0.2">
      <c r="A45" s="105" t="s">
        <v>115</v>
      </c>
      <c r="B45" s="105" t="s">
        <v>119</v>
      </c>
      <c r="C45" s="105" t="s">
        <v>121</v>
      </c>
      <c r="D45" s="84" t="s">
        <v>225</v>
      </c>
      <c r="E45" s="211" t="s">
        <v>328</v>
      </c>
      <c r="F45" s="212"/>
      <c r="G45" s="104" t="s">
        <v>329</v>
      </c>
      <c r="H45" s="104" t="s">
        <v>144</v>
      </c>
      <c r="I45" s="104" t="s">
        <v>396</v>
      </c>
      <c r="J45" s="78" t="s">
        <v>222</v>
      </c>
      <c r="K45" s="106" t="s">
        <v>330</v>
      </c>
      <c r="L45" s="79" t="s">
        <v>330</v>
      </c>
      <c r="M45" s="88">
        <v>0</v>
      </c>
      <c r="N45" s="88">
        <v>0</v>
      </c>
      <c r="O45" s="88">
        <v>0</v>
      </c>
      <c r="P45" s="88"/>
      <c r="Q45" s="88"/>
      <c r="R45" s="88">
        <v>0</v>
      </c>
      <c r="S45" s="132">
        <f t="shared" si="0"/>
        <v>0</v>
      </c>
      <c r="T45" s="120">
        <v>1</v>
      </c>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row>
    <row r="46" spans="1:256" s="75" customFormat="1" ht="50.1" customHeight="1" x14ac:dyDescent="0.2">
      <c r="A46" s="105" t="s">
        <v>115</v>
      </c>
      <c r="B46" s="105" t="s">
        <v>119</v>
      </c>
      <c r="C46" s="105" t="s">
        <v>121</v>
      </c>
      <c r="D46" s="84" t="s">
        <v>338</v>
      </c>
      <c r="E46" s="211" t="s">
        <v>331</v>
      </c>
      <c r="F46" s="212"/>
      <c r="G46" s="104" t="s">
        <v>332</v>
      </c>
      <c r="H46" s="104" t="s">
        <v>144</v>
      </c>
      <c r="I46" s="104" t="s">
        <v>396</v>
      </c>
      <c r="J46" s="78" t="s">
        <v>222</v>
      </c>
      <c r="K46" s="106" t="s">
        <v>327</v>
      </c>
      <c r="L46" s="79" t="s">
        <v>324</v>
      </c>
      <c r="M46" s="88">
        <v>0</v>
      </c>
      <c r="N46" s="88">
        <v>0</v>
      </c>
      <c r="O46" s="88">
        <v>0</v>
      </c>
      <c r="P46" s="88"/>
      <c r="Q46" s="88"/>
      <c r="R46" s="88">
        <v>0</v>
      </c>
      <c r="S46" s="193">
        <f t="shared" si="0"/>
        <v>0</v>
      </c>
      <c r="T46" s="120">
        <v>1</v>
      </c>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row>
    <row r="47" spans="1:256" s="75" customFormat="1" ht="50.1" customHeight="1" x14ac:dyDescent="0.2">
      <c r="A47" s="105" t="s">
        <v>115</v>
      </c>
      <c r="B47" s="105" t="s">
        <v>119</v>
      </c>
      <c r="C47" s="105" t="s">
        <v>121</v>
      </c>
      <c r="D47" s="84" t="s">
        <v>369</v>
      </c>
      <c r="E47" s="211" t="s">
        <v>333</v>
      </c>
      <c r="F47" s="212"/>
      <c r="G47" s="104" t="s">
        <v>334</v>
      </c>
      <c r="H47" s="104" t="s">
        <v>144</v>
      </c>
      <c r="I47" s="104" t="s">
        <v>396</v>
      </c>
      <c r="J47" s="78" t="s">
        <v>222</v>
      </c>
      <c r="K47" s="106" t="s">
        <v>335</v>
      </c>
      <c r="L47" s="79" t="s">
        <v>246</v>
      </c>
      <c r="M47" s="88">
        <v>0</v>
      </c>
      <c r="N47" s="88">
        <v>0</v>
      </c>
      <c r="O47" s="88">
        <v>0</v>
      </c>
      <c r="P47" s="88"/>
      <c r="Q47" s="88"/>
      <c r="R47" s="88">
        <v>0</v>
      </c>
      <c r="S47" s="132">
        <f t="shared" si="0"/>
        <v>0</v>
      </c>
      <c r="T47" s="120">
        <v>1</v>
      </c>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row>
    <row r="48" spans="1:256" s="89" customFormat="1" ht="50.1" customHeight="1" x14ac:dyDescent="0.2">
      <c r="A48" s="74" t="s">
        <v>115</v>
      </c>
      <c r="B48" s="74" t="s">
        <v>119</v>
      </c>
      <c r="C48" s="74" t="s">
        <v>121</v>
      </c>
      <c r="D48" s="169" t="s">
        <v>370</v>
      </c>
      <c r="E48" s="211" t="s">
        <v>336</v>
      </c>
      <c r="F48" s="211"/>
      <c r="G48" s="170" t="s">
        <v>337</v>
      </c>
      <c r="H48" s="170" t="s">
        <v>144</v>
      </c>
      <c r="I48" s="170" t="s">
        <v>105</v>
      </c>
      <c r="J48" s="78" t="s">
        <v>373</v>
      </c>
      <c r="K48" s="167" t="s">
        <v>372</v>
      </c>
      <c r="L48" s="79" t="s">
        <v>371</v>
      </c>
      <c r="M48" s="171">
        <v>0.12</v>
      </c>
      <c r="N48" s="172">
        <v>0.01</v>
      </c>
      <c r="O48" s="172">
        <v>0</v>
      </c>
      <c r="P48" s="172"/>
      <c r="Q48" s="173"/>
      <c r="R48" s="171">
        <v>0.03</v>
      </c>
      <c r="S48" s="132">
        <f t="shared" si="0"/>
        <v>0.01</v>
      </c>
      <c r="T48" s="120">
        <v>1</v>
      </c>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row>
    <row r="49" spans="1:256" s="80" customFormat="1" ht="53.25" customHeight="1" x14ac:dyDescent="0.2">
      <c r="A49" s="74" t="s">
        <v>116</v>
      </c>
      <c r="B49" s="74" t="s">
        <v>119</v>
      </c>
      <c r="C49" s="74" t="s">
        <v>103</v>
      </c>
      <c r="D49" s="169" t="s">
        <v>158</v>
      </c>
      <c r="E49" s="211" t="s">
        <v>124</v>
      </c>
      <c r="F49" s="212"/>
      <c r="G49" s="170" t="s">
        <v>278</v>
      </c>
      <c r="H49" s="170" t="s">
        <v>143</v>
      </c>
      <c r="I49" s="170" t="s">
        <v>105</v>
      </c>
      <c r="J49" s="78" t="s">
        <v>206</v>
      </c>
      <c r="K49" s="168" t="s">
        <v>229</v>
      </c>
      <c r="L49" s="79" t="s">
        <v>230</v>
      </c>
      <c r="M49" s="177">
        <v>1</v>
      </c>
      <c r="N49" s="178">
        <v>0.73</v>
      </c>
      <c r="O49" s="178">
        <v>1</v>
      </c>
      <c r="P49" s="178"/>
      <c r="Q49" s="179"/>
      <c r="R49" s="178">
        <v>1</v>
      </c>
      <c r="S49" s="132">
        <f t="shared" si="0"/>
        <v>1.73</v>
      </c>
      <c r="T49" s="120">
        <f>O49/R49</f>
        <v>1</v>
      </c>
      <c r="U49" s="80">
        <v>0</v>
      </c>
      <c r="V49" s="80">
        <f>-COS((Q49/Y49)*PI())</f>
        <v>-1</v>
      </c>
      <c r="W49" s="80">
        <v>0</v>
      </c>
      <c r="X49" s="80">
        <f>SIN((Q49/Y49)*PI())</f>
        <v>0</v>
      </c>
      <c r="Y49" s="82">
        <v>1</v>
      </c>
    </row>
    <row r="50" spans="1:256" s="85" customFormat="1" ht="50.1" customHeight="1" x14ac:dyDescent="0.2">
      <c r="A50" s="155" t="s">
        <v>116</v>
      </c>
      <c r="B50" s="155" t="s">
        <v>119</v>
      </c>
      <c r="C50" s="155" t="s">
        <v>103</v>
      </c>
      <c r="D50" s="84" t="s">
        <v>159</v>
      </c>
      <c r="E50" s="209" t="s">
        <v>279</v>
      </c>
      <c r="F50" s="210"/>
      <c r="G50" s="154" t="s">
        <v>280</v>
      </c>
      <c r="H50" s="154" t="s">
        <v>143</v>
      </c>
      <c r="I50" s="154" t="s">
        <v>105</v>
      </c>
      <c r="J50" s="78" t="s">
        <v>206</v>
      </c>
      <c r="K50" s="156" t="s">
        <v>229</v>
      </c>
      <c r="L50" s="79" t="s">
        <v>230</v>
      </c>
      <c r="M50" s="70">
        <v>1</v>
      </c>
      <c r="N50" s="162">
        <v>1</v>
      </c>
      <c r="O50" s="178">
        <v>1</v>
      </c>
      <c r="P50" s="162"/>
      <c r="Q50" s="162"/>
      <c r="R50" s="162">
        <v>1</v>
      </c>
      <c r="S50" s="132">
        <f t="shared" si="0"/>
        <v>2</v>
      </c>
      <c r="T50" s="120">
        <f t="shared" ref="T50:T51" si="5">O50/R50</f>
        <v>1</v>
      </c>
      <c r="Y50" s="86"/>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row>
    <row r="51" spans="1:256" s="85" customFormat="1" ht="50.1" customHeight="1" x14ac:dyDescent="0.2">
      <c r="A51" s="105" t="s">
        <v>116</v>
      </c>
      <c r="B51" s="105" t="s">
        <v>119</v>
      </c>
      <c r="C51" s="105" t="s">
        <v>103</v>
      </c>
      <c r="D51" s="84" t="s">
        <v>160</v>
      </c>
      <c r="E51" s="209" t="s">
        <v>281</v>
      </c>
      <c r="F51" s="210"/>
      <c r="G51" s="104" t="s">
        <v>282</v>
      </c>
      <c r="H51" s="104" t="s">
        <v>143</v>
      </c>
      <c r="I51" s="104" t="s">
        <v>105</v>
      </c>
      <c r="J51" s="78" t="s">
        <v>206</v>
      </c>
      <c r="K51" s="107" t="s">
        <v>229</v>
      </c>
      <c r="L51" s="79" t="s">
        <v>230</v>
      </c>
      <c r="M51" s="70">
        <v>1</v>
      </c>
      <c r="N51" s="100">
        <v>1</v>
      </c>
      <c r="O51" s="178">
        <v>1</v>
      </c>
      <c r="P51" s="100"/>
      <c r="Q51" s="100"/>
      <c r="R51" s="100">
        <v>1</v>
      </c>
      <c r="S51" s="132">
        <f t="shared" si="0"/>
        <v>2</v>
      </c>
      <c r="T51" s="120">
        <f t="shared" si="5"/>
        <v>1</v>
      </c>
      <c r="U51" s="89">
        <v>0</v>
      </c>
      <c r="V51" s="89">
        <f>-COS((P51/Y51)*PI())</f>
        <v>-1</v>
      </c>
      <c r="W51" s="89">
        <v>0</v>
      </c>
      <c r="X51" s="89">
        <f>SIN((P51/Y51)*PI())</f>
        <v>0</v>
      </c>
      <c r="Y51" s="90">
        <v>1</v>
      </c>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9"/>
      <c r="EM51" s="89"/>
      <c r="EN51" s="89"/>
      <c r="EO51" s="89"/>
      <c r="EP51" s="89"/>
      <c r="EQ51" s="89"/>
      <c r="ER51" s="89"/>
      <c r="ES51" s="89"/>
      <c r="ET51" s="89"/>
      <c r="EU51" s="89"/>
      <c r="EV51" s="89"/>
      <c r="EW51" s="89"/>
      <c r="EX51" s="89"/>
      <c r="EY51" s="89"/>
      <c r="EZ51" s="89"/>
      <c r="FA51" s="89"/>
      <c r="FB51" s="89"/>
      <c r="FC51" s="89"/>
      <c r="FD51" s="89"/>
      <c r="FE51" s="89"/>
      <c r="FF51" s="89"/>
      <c r="FG51" s="89"/>
      <c r="FH51" s="89"/>
      <c r="FI51" s="89"/>
      <c r="FJ51" s="89"/>
      <c r="FK51" s="89"/>
      <c r="FL51" s="89"/>
      <c r="FM51" s="89"/>
      <c r="FN51" s="89"/>
      <c r="FO51" s="89"/>
      <c r="FP51" s="89"/>
      <c r="FQ51" s="89"/>
      <c r="FR51" s="89"/>
      <c r="FS51" s="89"/>
      <c r="FT51" s="89"/>
      <c r="FU51" s="89"/>
      <c r="FV51" s="89"/>
      <c r="FW51" s="89"/>
      <c r="FX51" s="89"/>
      <c r="FY51" s="89"/>
      <c r="FZ51" s="89"/>
      <c r="GA51" s="89"/>
      <c r="GB51" s="89"/>
      <c r="GC51" s="89"/>
      <c r="GD51" s="89"/>
      <c r="GE51" s="89"/>
      <c r="GF51" s="89"/>
      <c r="GG51" s="89"/>
      <c r="GH51" s="89"/>
      <c r="GI51" s="89"/>
      <c r="GJ51" s="89"/>
      <c r="GK51" s="89"/>
      <c r="GL51" s="89"/>
      <c r="GM51" s="89"/>
      <c r="GN51" s="89"/>
      <c r="GO51" s="89"/>
      <c r="GP51" s="89"/>
      <c r="GQ51" s="89"/>
      <c r="GR51" s="89"/>
      <c r="GS51" s="89"/>
      <c r="GT51" s="89"/>
      <c r="GU51" s="89"/>
      <c r="GV51" s="89"/>
      <c r="GW51" s="89"/>
      <c r="GX51" s="89"/>
      <c r="GY51" s="89"/>
      <c r="GZ51" s="89"/>
      <c r="HA51" s="89"/>
      <c r="HB51" s="89"/>
      <c r="HC51" s="89"/>
      <c r="HD51" s="89"/>
      <c r="HE51" s="89"/>
      <c r="HF51" s="89"/>
      <c r="HG51" s="89"/>
      <c r="HH51" s="89"/>
      <c r="HI51" s="89"/>
      <c r="HJ51" s="89"/>
      <c r="HK51" s="89"/>
      <c r="HL51" s="89"/>
      <c r="HM51" s="89"/>
      <c r="HN51" s="89"/>
      <c r="HO51" s="89"/>
      <c r="HP51" s="89"/>
      <c r="HQ51" s="89"/>
      <c r="HR51" s="89"/>
      <c r="HS51" s="89"/>
      <c r="HT51" s="89"/>
      <c r="HU51" s="89"/>
      <c r="HV51" s="89"/>
      <c r="HW51" s="89"/>
      <c r="HX51" s="89"/>
      <c r="HY51" s="89"/>
      <c r="HZ51" s="89"/>
      <c r="IA51" s="89"/>
      <c r="IB51" s="89"/>
      <c r="IC51" s="89"/>
      <c r="ID51" s="89"/>
      <c r="IE51" s="89"/>
      <c r="IF51" s="89"/>
      <c r="IG51" s="89"/>
      <c r="IH51" s="89"/>
      <c r="II51" s="89"/>
      <c r="IJ51" s="89"/>
      <c r="IK51" s="89"/>
      <c r="IL51" s="89"/>
      <c r="IM51" s="89"/>
      <c r="IN51" s="89"/>
      <c r="IO51" s="89"/>
      <c r="IP51" s="89"/>
      <c r="IQ51" s="89"/>
      <c r="IR51" s="89"/>
      <c r="IS51" s="89"/>
      <c r="IT51" s="89"/>
      <c r="IU51" s="89"/>
      <c r="IV51" s="90">
        <f>AVERAGE(T49:T51)</f>
        <v>1</v>
      </c>
    </row>
    <row r="52" spans="1:256" s="75" customFormat="1" ht="61.5" customHeight="1" x14ac:dyDescent="0.2">
      <c r="A52" s="184" t="s">
        <v>117</v>
      </c>
      <c r="B52" s="105" t="s">
        <v>119</v>
      </c>
      <c r="C52" s="105" t="s">
        <v>121</v>
      </c>
      <c r="D52" s="84" t="s">
        <v>395</v>
      </c>
      <c r="E52" s="209" t="s">
        <v>245</v>
      </c>
      <c r="F52" s="210"/>
      <c r="G52" s="104" t="s">
        <v>354</v>
      </c>
      <c r="H52" s="104" t="s">
        <v>144</v>
      </c>
      <c r="I52" s="104" t="s">
        <v>105</v>
      </c>
      <c r="J52" s="78" t="s">
        <v>246</v>
      </c>
      <c r="K52" s="107" t="s">
        <v>247</v>
      </c>
      <c r="L52" s="79" t="s">
        <v>248</v>
      </c>
      <c r="M52" s="94">
        <v>4</v>
      </c>
      <c r="N52" s="103">
        <v>1</v>
      </c>
      <c r="O52" s="138">
        <v>1</v>
      </c>
      <c r="P52" s="138"/>
      <c r="Q52" s="138"/>
      <c r="R52" s="103">
        <v>1</v>
      </c>
      <c r="S52" s="132">
        <f t="shared" si="0"/>
        <v>2</v>
      </c>
      <c r="T52" s="120">
        <f>O52/R52</f>
        <v>1</v>
      </c>
      <c r="U52" s="75">
        <v>0</v>
      </c>
      <c r="V52" s="75">
        <f>-COS((P52/Y52)*PI())</f>
        <v>-1</v>
      </c>
      <c r="W52" s="75">
        <v>0</v>
      </c>
      <c r="X52" s="75">
        <f>SIN((P52/Y52)*PI())</f>
        <v>0</v>
      </c>
      <c r="Y52" s="83">
        <v>1</v>
      </c>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IV52" s="83">
        <f>AVERAGE(T52)</f>
        <v>1</v>
      </c>
    </row>
    <row r="53" spans="1:256" s="85" customFormat="1" ht="48.75" customHeight="1" x14ac:dyDescent="0.2">
      <c r="A53" s="104" t="s">
        <v>163</v>
      </c>
      <c r="B53" s="104" t="s">
        <v>168</v>
      </c>
      <c r="C53" s="105" t="s">
        <v>123</v>
      </c>
      <c r="D53" s="84" t="s">
        <v>169</v>
      </c>
      <c r="E53" s="209" t="s">
        <v>249</v>
      </c>
      <c r="F53" s="210"/>
      <c r="G53" s="104" t="s">
        <v>170</v>
      </c>
      <c r="H53" s="104" t="s">
        <v>144</v>
      </c>
      <c r="I53" s="104" t="s">
        <v>105</v>
      </c>
      <c r="J53" s="78" t="s">
        <v>138</v>
      </c>
      <c r="K53" s="107" t="s">
        <v>227</v>
      </c>
      <c r="L53" s="79" t="s">
        <v>226</v>
      </c>
      <c r="M53" s="70">
        <v>1</v>
      </c>
      <c r="N53" s="70">
        <v>0.25</v>
      </c>
      <c r="O53" s="70">
        <v>0.25</v>
      </c>
      <c r="P53" s="100"/>
      <c r="Q53" s="100"/>
      <c r="R53" s="70">
        <v>0.25</v>
      </c>
      <c r="S53" s="132">
        <f t="shared" si="0"/>
        <v>0.5</v>
      </c>
      <c r="T53" s="120">
        <f>O53/R53</f>
        <v>1</v>
      </c>
      <c r="U53" s="85">
        <v>0</v>
      </c>
      <c r="V53" s="85">
        <f>-COS((P53/Y53)*PI())</f>
        <v>-1</v>
      </c>
      <c r="W53" s="85">
        <v>0</v>
      </c>
      <c r="X53" s="85">
        <f>SIN((P53/Y53)*PI())</f>
        <v>0</v>
      </c>
      <c r="Y53" s="86">
        <v>1</v>
      </c>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IV53" s="86">
        <f>AVERAGE(T53)</f>
        <v>1</v>
      </c>
    </row>
    <row r="54" spans="1:256" x14ac:dyDescent="0.2"/>
    <row r="55" spans="1:256" hidden="1" x14ac:dyDescent="0.2"/>
    <row r="56" spans="1:256" hidden="1" x14ac:dyDescent="0.2"/>
    <row r="57" spans="1:256" hidden="1" x14ac:dyDescent="0.2"/>
    <row r="58" spans="1:256" hidden="1" x14ac:dyDescent="0.2"/>
    <row r="59" spans="1:256" hidden="1" x14ac:dyDescent="0.2"/>
    <row r="60" spans="1:256" hidden="1" x14ac:dyDescent="0.2"/>
    <row r="61" spans="1:256" hidden="1" x14ac:dyDescent="0.2"/>
    <row r="62" spans="1:256" hidden="1" x14ac:dyDescent="0.2"/>
    <row r="63" spans="1:256" x14ac:dyDescent="0.2"/>
    <row r="64" spans="1:256" ht="15.75" x14ac:dyDescent="0.25">
      <c r="O64" s="139"/>
    </row>
    <row r="65" spans="15:15" ht="15.75" x14ac:dyDescent="0.25">
      <c r="O65" s="139"/>
    </row>
    <row r="66" spans="15:15" ht="15.75" x14ac:dyDescent="0.25">
      <c r="O66" s="139"/>
    </row>
    <row r="67" spans="15:15" ht="15.75" x14ac:dyDescent="0.25">
      <c r="O67" s="139"/>
    </row>
    <row r="68" spans="15:15" ht="15.75" x14ac:dyDescent="0.25">
      <c r="O68" s="139"/>
    </row>
    <row r="69" spans="15:15" ht="15.75" x14ac:dyDescent="0.25">
      <c r="O69" s="139"/>
    </row>
    <row r="70" spans="15:15" ht="15.75" x14ac:dyDescent="0.25">
      <c r="O70" s="139"/>
    </row>
    <row r="71" spans="15:15" ht="15.75" x14ac:dyDescent="0.25">
      <c r="O71" s="139"/>
    </row>
    <row r="72" spans="15:15" ht="15.75" x14ac:dyDescent="0.25">
      <c r="O72" s="139"/>
    </row>
    <row r="73" spans="15:15" ht="15.75" x14ac:dyDescent="0.25">
      <c r="O73" s="139"/>
    </row>
    <row r="74" spans="15:15" ht="15.75" x14ac:dyDescent="0.25">
      <c r="O74" s="139"/>
    </row>
    <row r="75" spans="15:15" ht="15.75" x14ac:dyDescent="0.25">
      <c r="O75" s="139"/>
    </row>
    <row r="76" spans="15:15" ht="15.75" x14ac:dyDescent="0.25">
      <c r="O76" s="139"/>
    </row>
    <row r="77" spans="15:15" ht="15.75" x14ac:dyDescent="0.25">
      <c r="O77" s="139"/>
    </row>
    <row r="78" spans="15:15" x14ac:dyDescent="0.2"/>
    <row r="79" spans="15:15" x14ac:dyDescent="0.2"/>
    <row r="80" spans="15:15"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sheetData>
  <autoFilter ref="A4:Y53" xr:uid="{00000000-0009-0000-0000-000003000000}">
    <filterColumn colId="4" showButton="0"/>
  </autoFilter>
  <mergeCells count="68">
    <mergeCell ref="E48:F48"/>
    <mergeCell ref="E27:F27"/>
    <mergeCell ref="E42:F42"/>
    <mergeCell ref="E38:F38"/>
    <mergeCell ref="E47:F47"/>
    <mergeCell ref="E31:F31"/>
    <mergeCell ref="E40:F40"/>
    <mergeCell ref="E41:F41"/>
    <mergeCell ref="E43:F43"/>
    <mergeCell ref="E44:F44"/>
    <mergeCell ref="E45:F45"/>
    <mergeCell ref="E33:F33"/>
    <mergeCell ref="E34:F34"/>
    <mergeCell ref="E37:F37"/>
    <mergeCell ref="E39:F39"/>
    <mergeCell ref="E28:F28"/>
    <mergeCell ref="A1:B1"/>
    <mergeCell ref="C1:L1"/>
    <mergeCell ref="I3:I4"/>
    <mergeCell ref="J3:L3"/>
    <mergeCell ref="H3:H4"/>
    <mergeCell ref="G3:G4"/>
    <mergeCell ref="A3:A4"/>
    <mergeCell ref="B3:B4"/>
    <mergeCell ref="C3:C4"/>
    <mergeCell ref="D3:D4"/>
    <mergeCell ref="M3:M4"/>
    <mergeCell ref="N3:Q3"/>
    <mergeCell ref="E16:F16"/>
    <mergeCell ref="R3:R4"/>
    <mergeCell ref="S3:S4"/>
    <mergeCell ref="E5:F5"/>
    <mergeCell ref="E11:F11"/>
    <mergeCell ref="E10:F10"/>
    <mergeCell ref="E15:F15"/>
    <mergeCell ref="E13:F13"/>
    <mergeCell ref="E14:F14"/>
    <mergeCell ref="E6:F6"/>
    <mergeCell ref="M1:P1"/>
    <mergeCell ref="Q1:S1"/>
    <mergeCell ref="E52:F52"/>
    <mergeCell ref="E53:F53"/>
    <mergeCell ref="E3:F4"/>
    <mergeCell ref="E49:F49"/>
    <mergeCell ref="E51:F51"/>
    <mergeCell ref="E30:F30"/>
    <mergeCell ref="E50:F50"/>
    <mergeCell ref="E32:F32"/>
    <mergeCell ref="E36:F36"/>
    <mergeCell ref="E35:F35"/>
    <mergeCell ref="E26:F26"/>
    <mergeCell ref="E46:F46"/>
    <mergeCell ref="O2:T2"/>
    <mergeCell ref="T3:T4"/>
    <mergeCell ref="E18:F18"/>
    <mergeCell ref="E19:F19"/>
    <mergeCell ref="E7:F7"/>
    <mergeCell ref="E8:F8"/>
    <mergeCell ref="E9:F9"/>
    <mergeCell ref="E17:F17"/>
    <mergeCell ref="E12:F12"/>
    <mergeCell ref="E29:F29"/>
    <mergeCell ref="E25:F25"/>
    <mergeCell ref="E20:F20"/>
    <mergeCell ref="E21:F21"/>
    <mergeCell ref="E22:F22"/>
    <mergeCell ref="E24:F24"/>
    <mergeCell ref="E23:F23"/>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28" t="s">
        <v>137</v>
      </c>
      <c r="B1" s="228"/>
      <c r="C1" s="228"/>
      <c r="D1" s="228"/>
      <c r="E1" s="228"/>
      <c r="F1" s="228"/>
      <c r="G1" s="228"/>
      <c r="H1" s="228"/>
    </row>
    <row r="2" spans="1:8" x14ac:dyDescent="0.2">
      <c r="A2" s="228"/>
      <c r="B2" s="228"/>
      <c r="C2" s="228"/>
      <c r="D2" s="228"/>
      <c r="E2" s="228"/>
      <c r="F2" s="228"/>
      <c r="G2" s="228"/>
      <c r="H2" s="228"/>
    </row>
    <row r="4" spans="1:8" x14ac:dyDescent="0.2">
      <c r="A4" s="229" t="s">
        <v>68</v>
      </c>
      <c r="B4" s="229"/>
      <c r="C4" s="229"/>
      <c r="D4" s="229"/>
      <c r="E4" s="229"/>
      <c r="F4" s="229"/>
      <c r="G4" s="229"/>
      <c r="H4" s="229"/>
    </row>
    <row r="5" spans="1:8" x14ac:dyDescent="0.2">
      <c r="A5" s="229" t="s">
        <v>130</v>
      </c>
      <c r="B5" s="229"/>
      <c r="C5" s="229"/>
      <c r="D5" s="229"/>
      <c r="E5" s="229"/>
      <c r="F5" s="229"/>
      <c r="G5" s="229"/>
      <c r="H5" s="229"/>
    </row>
    <row r="6" spans="1:8" x14ac:dyDescent="0.2">
      <c r="A6" s="230" t="s">
        <v>131</v>
      </c>
      <c r="B6" s="231"/>
      <c r="C6" s="231"/>
      <c r="D6" s="231"/>
      <c r="E6" s="231"/>
      <c r="F6" s="231"/>
      <c r="G6" s="231"/>
      <c r="H6" s="231"/>
    </row>
    <row r="7" spans="1:8" x14ac:dyDescent="0.2">
      <c r="A7" s="232">
        <f>+'INDICADORES IDEP 2020'!T5</f>
        <v>1</v>
      </c>
      <c r="B7" s="231"/>
      <c r="C7" s="231"/>
      <c r="D7" s="231"/>
      <c r="E7" s="231"/>
      <c r="F7" s="231"/>
      <c r="G7" s="231"/>
      <c r="H7" s="231"/>
    </row>
    <row r="9" spans="1:8" ht="39" customHeight="1" x14ac:dyDescent="0.2">
      <c r="A9" s="233" t="str">
        <f>+'INDICADORES IDEP 2020'!E5</f>
        <v xml:space="preserve"> Avance en el desarrollo de la estrategia de Comunicación, Socialización y Divulgación del Sistema de Seguimiento a la política educativa distrital en los contextos escolares</v>
      </c>
      <c r="B9" s="234"/>
      <c r="C9" s="234"/>
      <c r="D9" s="234"/>
      <c r="E9" s="234"/>
      <c r="F9" s="234"/>
      <c r="G9" s="234"/>
      <c r="H9" s="235"/>
    </row>
    <row r="11" spans="1:8" x14ac:dyDescent="0.2">
      <c r="F11" s="230" t="s">
        <v>132</v>
      </c>
      <c r="G11" s="231"/>
      <c r="H11" s="231"/>
    </row>
    <row r="12" spans="1:8" x14ac:dyDescent="0.2">
      <c r="F12" s="236" t="s">
        <v>133</v>
      </c>
      <c r="G12" s="237"/>
      <c r="H12" s="237"/>
    </row>
    <row r="13" spans="1:8" x14ac:dyDescent="0.2">
      <c r="F13" s="237"/>
      <c r="G13" s="237"/>
      <c r="H13" s="237"/>
    </row>
    <row r="14" spans="1:8" x14ac:dyDescent="0.2">
      <c r="F14" s="237"/>
      <c r="G14" s="237"/>
      <c r="H14" s="237"/>
    </row>
    <row r="15" spans="1:8" x14ac:dyDescent="0.2">
      <c r="F15" s="237"/>
      <c r="G15" s="237"/>
      <c r="H15" s="237"/>
    </row>
    <row r="16" spans="1:8" x14ac:dyDescent="0.2">
      <c r="F16" s="237"/>
      <c r="G16" s="237"/>
      <c r="H16" s="237"/>
    </row>
    <row r="17" spans="1:8" x14ac:dyDescent="0.2">
      <c r="F17" s="237"/>
      <c r="G17" s="237"/>
      <c r="H17" s="237"/>
    </row>
    <row r="18" spans="1:8" x14ac:dyDescent="0.2">
      <c r="F18" s="237"/>
      <c r="G18" s="237"/>
      <c r="H18" s="237"/>
    </row>
    <row r="21" spans="1:8" x14ac:dyDescent="0.2">
      <c r="A21" s="229" t="s">
        <v>134</v>
      </c>
      <c r="B21" s="229"/>
      <c r="C21" s="229"/>
      <c r="D21" s="229"/>
      <c r="E21" s="229"/>
      <c r="F21" s="229"/>
      <c r="G21" s="229"/>
      <c r="H21" s="229"/>
    </row>
    <row r="22" spans="1:8" x14ac:dyDescent="0.2">
      <c r="A22" s="230" t="s">
        <v>131</v>
      </c>
      <c r="B22" s="231"/>
      <c r="C22" s="231"/>
      <c r="D22" s="231"/>
      <c r="E22" s="231"/>
      <c r="F22" s="231"/>
      <c r="G22" s="231"/>
      <c r="H22" s="231"/>
    </row>
    <row r="23" spans="1:8" x14ac:dyDescent="0.2">
      <c r="A23" s="232" t="e">
        <f>+'INDICADORES IDEP 2020'!#REF!</f>
        <v>#REF!</v>
      </c>
      <c r="B23" s="231"/>
      <c r="C23" s="231"/>
      <c r="D23" s="231"/>
      <c r="E23" s="231"/>
      <c r="F23" s="231"/>
      <c r="G23" s="231"/>
      <c r="H23" s="231"/>
    </row>
    <row r="25" spans="1:8" ht="39" customHeight="1" x14ac:dyDescent="0.2">
      <c r="A25" s="233" t="s">
        <v>136</v>
      </c>
      <c r="B25" s="234"/>
      <c r="C25" s="234"/>
      <c r="D25" s="234"/>
      <c r="E25" s="234"/>
      <c r="F25" s="234"/>
      <c r="G25" s="234"/>
      <c r="H25" s="235"/>
    </row>
    <row r="27" spans="1:8" x14ac:dyDescent="0.2">
      <c r="F27" s="230" t="s">
        <v>132</v>
      </c>
      <c r="G27" s="231"/>
      <c r="H27" s="231"/>
    </row>
    <row r="28" spans="1:8" x14ac:dyDescent="0.2">
      <c r="F28" s="236" t="s">
        <v>135</v>
      </c>
      <c r="G28" s="237"/>
      <c r="H28" s="237"/>
    </row>
    <row r="29" spans="1:8" x14ac:dyDescent="0.2">
      <c r="F29" s="237"/>
      <c r="G29" s="237"/>
      <c r="H29" s="237"/>
    </row>
    <row r="30" spans="1:8" x14ac:dyDescent="0.2">
      <c r="F30" s="237"/>
      <c r="G30" s="237"/>
      <c r="H30" s="237"/>
    </row>
    <row r="31" spans="1:8" x14ac:dyDescent="0.2">
      <c r="F31" s="237"/>
      <c r="G31" s="237"/>
      <c r="H31" s="237"/>
    </row>
    <row r="32" spans="1:8" x14ac:dyDescent="0.2">
      <c r="F32" s="237"/>
      <c r="G32" s="237"/>
      <c r="H32" s="237"/>
    </row>
    <row r="33" spans="6:8" x14ac:dyDescent="0.2">
      <c r="F33" s="237"/>
      <c r="G33" s="237"/>
      <c r="H33" s="237"/>
    </row>
    <row r="34" spans="6:8" x14ac:dyDescent="0.2">
      <c r="F34" s="237"/>
      <c r="G34" s="237"/>
      <c r="H34" s="237"/>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2020</vt:lpstr>
      <vt:lpstr>Hoja2</vt:lpstr>
      <vt:lpstr>'Criterio de calificacion'!Área_de_impresión</vt:lpstr>
      <vt:lpstr>'INDICADORES IDEP 2020'!Área_de_impresión</vt:lpstr>
      <vt:lpstr>'Semaforo proceso'!Área_de_impresión</vt:lpstr>
      <vt:lpstr>'INDICADORES IDEP 2020'!Títulos_a_imprimir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Katherine Martínez</cp:lastModifiedBy>
  <cp:lastPrinted>2018-04-16T17:44:25Z</cp:lastPrinted>
  <dcterms:created xsi:type="dcterms:W3CDTF">2008-10-22T15:41:48Z</dcterms:created>
  <dcterms:modified xsi:type="dcterms:W3CDTF">2020-07-07T19:59:26Z</dcterms:modified>
</cp:coreProperties>
</file>