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maragon\Documents\Paola Castelblanco\2019\Indicadores 2019\Segundo seguimiento indicadores 2019-2\"/>
    </mc:Choice>
  </mc:AlternateContent>
  <bookViews>
    <workbookView xWindow="255" yWindow="930" windowWidth="15480" windowHeight="6060" firstSheet="3" activeTab="3"/>
  </bookViews>
  <sheets>
    <sheet name="Semaforo proceso" sheetId="7" state="hidden" r:id="rId1"/>
    <sheet name="PESOS_PORCENTUALES" sheetId="14" state="hidden" r:id="rId2"/>
    <sheet name="Criterio de calificacion" sheetId="13" state="hidden" r:id="rId3"/>
    <sheet name="INDICADORES IDEP 2019" sheetId="15" r:id="rId4"/>
    <sheet name="Hoja2" sheetId="17" state="hidden" r:id="rId5"/>
  </sheets>
  <definedNames>
    <definedName name="_xlnm._FilterDatabase" localSheetId="3" hidden="1">'INDICADORES IDEP 2019'!$A$4:$Y$55</definedName>
    <definedName name="_xlnm.Print_Area" localSheetId="2">'Criterio de calificacion'!$A$1:$I$36</definedName>
    <definedName name="_xlnm.Print_Area" localSheetId="3">'INDICADORES IDEP 2019'!$A$1:$T$53</definedName>
    <definedName name="_xlnm.Print_Area" localSheetId="0">'Semaforo proceso'!$A$24:$F$46</definedName>
    <definedName name="Areas">#REF!</definedName>
    <definedName name="_xlnm.Print_Titles" localSheetId="3">'INDICADORES IDEP 2019'!$1:$4</definedName>
  </definedNames>
  <calcPr calcId="152511"/>
</workbook>
</file>

<file path=xl/calcChain.xml><?xml version="1.0" encoding="utf-8"?>
<calcChain xmlns="http://schemas.openxmlformats.org/spreadsheetml/2006/main">
  <c r="T51" i="15" l="1"/>
  <c r="T55" i="15" l="1"/>
  <c r="T14" i="15"/>
  <c r="T52" i="15" l="1"/>
  <c r="T50" i="15"/>
  <c r="T35" i="15" l="1"/>
  <c r="S26" i="15" l="1"/>
  <c r="T20" i="15"/>
  <c r="T21" i="15"/>
  <c r="T19" i="15"/>
  <c r="T18" i="15"/>
  <c r="T17" i="15"/>
  <c r="T16" i="15"/>
  <c r="T15" i="15"/>
  <c r="T13" i="15"/>
  <c r="T8" i="15" l="1"/>
  <c r="T6" i="15"/>
  <c r="T5" i="15"/>
  <c r="T54" i="15" l="1"/>
  <c r="T43" i="15"/>
  <c r="T42" i="15"/>
  <c r="T40" i="15"/>
  <c r="T39" i="15"/>
  <c r="T27" i="15"/>
  <c r="T25" i="15"/>
  <c r="T24" i="15"/>
  <c r="T23" i="15"/>
  <c r="T22" i="15"/>
  <c r="T12" i="15"/>
  <c r="S55" i="15"/>
  <c r="S54" i="15"/>
  <c r="S53" i="15"/>
  <c r="S52" i="15"/>
  <c r="S51" i="15"/>
  <c r="S50" i="15"/>
  <c r="S49" i="15"/>
  <c r="S48" i="15"/>
  <c r="S47" i="15"/>
  <c r="S46" i="15"/>
  <c r="S45" i="15"/>
  <c r="S44" i="15"/>
  <c r="S43" i="15"/>
  <c r="S42" i="15"/>
  <c r="S41" i="15"/>
  <c r="S40" i="15"/>
  <c r="S39" i="15"/>
  <c r="S38" i="15"/>
  <c r="S37" i="15"/>
  <c r="S36" i="15"/>
  <c r="S35" i="15"/>
  <c r="S34" i="15"/>
  <c r="S33" i="15"/>
  <c r="S32" i="15"/>
  <c r="S31" i="15"/>
  <c r="S30" i="15"/>
  <c r="S29" i="15"/>
  <c r="S28" i="15"/>
  <c r="S27" i="15"/>
  <c r="S25" i="15"/>
  <c r="S24" i="15"/>
  <c r="S23" i="15"/>
  <c r="S22" i="15"/>
  <c r="S21" i="15"/>
  <c r="S20" i="15"/>
  <c r="S19" i="15"/>
  <c r="S18" i="15"/>
  <c r="S17" i="15"/>
  <c r="S16" i="15"/>
  <c r="S15" i="15"/>
  <c r="S14" i="15"/>
  <c r="S13" i="15"/>
  <c r="S12" i="15"/>
  <c r="S11" i="15"/>
  <c r="S10" i="15"/>
  <c r="S9" i="15"/>
  <c r="S8" i="15"/>
  <c r="S7" i="15"/>
  <c r="S6" i="15"/>
  <c r="S5" i="15"/>
  <c r="V5" i="15" l="1"/>
  <c r="X5" i="15"/>
  <c r="IV11" i="15" l="1"/>
  <c r="IV24" i="15"/>
  <c r="X14" i="15"/>
  <c r="V14" i="15"/>
  <c r="X13" i="15"/>
  <c r="V13" i="15"/>
  <c r="IV31" i="15"/>
  <c r="IV55" i="15"/>
  <c r="IV54" i="15"/>
  <c r="IV53" i="15"/>
  <c r="X15" i="15"/>
  <c r="V15" i="15"/>
  <c r="X16" i="15"/>
  <c r="V16" i="15"/>
  <c r="X10" i="15"/>
  <c r="V10" i="15"/>
  <c r="A9" i="17"/>
  <c r="A23" i="17"/>
  <c r="V17" i="15"/>
  <c r="X17" i="15"/>
  <c r="V19" i="15"/>
  <c r="X19" i="15"/>
  <c r="V22" i="15"/>
  <c r="X22" i="15"/>
  <c r="V23" i="15"/>
  <c r="X23" i="15"/>
  <c r="V24" i="15"/>
  <c r="X24" i="15"/>
  <c r="V25" i="15"/>
  <c r="X25" i="15"/>
  <c r="V27" i="15"/>
  <c r="X27" i="15"/>
  <c r="V31" i="15"/>
  <c r="X31" i="15"/>
  <c r="V32" i="15"/>
  <c r="X32" i="15"/>
  <c r="V33" i="15"/>
  <c r="X33" i="15"/>
  <c r="V34" i="15"/>
  <c r="X34" i="15"/>
  <c r="V37" i="15"/>
  <c r="X37" i="15"/>
  <c r="V38" i="15"/>
  <c r="X38" i="15"/>
  <c r="V39" i="15"/>
  <c r="X39" i="15"/>
  <c r="V51" i="15"/>
  <c r="X51" i="15"/>
  <c r="V53" i="15"/>
  <c r="X53" i="15"/>
  <c r="V54" i="15"/>
  <c r="X54" i="15"/>
  <c r="V55" i="15"/>
  <c r="X55" i="15"/>
  <c r="C3" i="13"/>
  <c r="E3" i="13"/>
  <c r="G3" i="13" s="1"/>
  <c r="H3" i="13" s="1"/>
  <c r="D3" i="13"/>
  <c r="F3" i="13"/>
  <c r="F20" i="13" s="1"/>
  <c r="C4" i="13"/>
  <c r="E4" i="13" s="1"/>
  <c r="G4" i="13" s="1"/>
  <c r="D4" i="13"/>
  <c r="F4" i="13"/>
  <c r="C5" i="13"/>
  <c r="E5" i="13"/>
  <c r="G5" i="13"/>
  <c r="D5" i="13"/>
  <c r="F5" i="13"/>
  <c r="C6" i="13"/>
  <c r="E6" i="13"/>
  <c r="G6" i="13" s="1"/>
  <c r="D6" i="13"/>
  <c r="F6" i="13"/>
  <c r="C7" i="13"/>
  <c r="E7" i="13" s="1"/>
  <c r="G7" i="13" s="1"/>
  <c r="D7" i="13"/>
  <c r="F7" i="13"/>
  <c r="C8" i="13"/>
  <c r="E8" i="13" s="1"/>
  <c r="G8" i="13" s="1"/>
  <c r="D8" i="13"/>
  <c r="F8" i="13"/>
  <c r="C9" i="13"/>
  <c r="E9" i="13"/>
  <c r="G9" i="13"/>
  <c r="D9" i="13"/>
  <c r="F9" i="13"/>
  <c r="C10" i="13"/>
  <c r="E10" i="13"/>
  <c r="G10" i="13" s="1"/>
  <c r="D10" i="13"/>
  <c r="F10" i="13"/>
  <c r="C11" i="13"/>
  <c r="E11" i="13"/>
  <c r="G11" i="13" s="1"/>
  <c r="D11" i="13"/>
  <c r="F11" i="13"/>
  <c r="C12" i="13"/>
  <c r="E12" i="13" s="1"/>
  <c r="G12" i="13" s="1"/>
  <c r="D12" i="13"/>
  <c r="F12" i="13"/>
  <c r="C13" i="13"/>
  <c r="E13" i="13" s="1"/>
  <c r="G13" i="13" s="1"/>
  <c r="D13" i="13"/>
  <c r="F13" i="13"/>
  <c r="C14" i="13"/>
  <c r="E14" i="13"/>
  <c r="G14" i="13"/>
  <c r="D14" i="13"/>
  <c r="F14" i="13"/>
  <c r="C15" i="13"/>
  <c r="E15" i="13"/>
  <c r="G15" i="13" s="1"/>
  <c r="D15" i="13"/>
  <c r="F15" i="13"/>
  <c r="C16" i="13"/>
  <c r="E16" i="13" s="1"/>
  <c r="G16" i="13" s="1"/>
  <c r="D16" i="13"/>
  <c r="F16" i="13"/>
  <c r="C17" i="13"/>
  <c r="E17" i="13" s="1"/>
  <c r="G17" i="13" s="1"/>
  <c r="D17" i="13"/>
  <c r="F17" i="13"/>
  <c r="C18" i="13"/>
  <c r="E18" i="13"/>
  <c r="G18" i="13" s="1"/>
  <c r="D18" i="13"/>
  <c r="F18" i="13"/>
  <c r="C19" i="13"/>
  <c r="E19" i="13"/>
  <c r="G19" i="13"/>
  <c r="D19" i="13"/>
  <c r="F19" i="13"/>
  <c r="C4" i="14"/>
  <c r="C6" i="14"/>
  <c r="C8" i="14"/>
  <c r="C9" i="14"/>
  <c r="C18" i="14"/>
  <c r="A20" i="14"/>
  <c r="C32" i="7"/>
  <c r="D32" i="7"/>
  <c r="F32" i="7"/>
  <c r="E32" i="7"/>
  <c r="C33" i="7"/>
  <c r="D33" i="7"/>
  <c r="F33" i="7"/>
  <c r="E33" i="7"/>
  <c r="C34" i="7"/>
  <c r="D34" i="7"/>
  <c r="F34" i="7"/>
  <c r="E34" i="7"/>
  <c r="C35" i="7"/>
  <c r="D35" i="7"/>
  <c r="F35" i="7"/>
  <c r="E35" i="7"/>
  <c r="C36" i="7"/>
  <c r="D36" i="7"/>
  <c r="F36" i="7"/>
  <c r="E36" i="7"/>
  <c r="C37" i="7"/>
  <c r="D37" i="7"/>
  <c r="F37" i="7"/>
  <c r="E37" i="7"/>
  <c r="C38" i="7"/>
  <c r="D38" i="7"/>
  <c r="F38" i="7"/>
  <c r="E38" i="7"/>
  <c r="C39" i="7"/>
  <c r="D39" i="7"/>
  <c r="F39" i="7"/>
  <c r="E39" i="7"/>
  <c r="C40" i="7"/>
  <c r="D40" i="7"/>
  <c r="F40" i="7"/>
  <c r="E40" i="7"/>
  <c r="C41" i="7"/>
  <c r="D41" i="7"/>
  <c r="F41" i="7"/>
  <c r="E41" i="7"/>
  <c r="C42" i="7"/>
  <c r="D42" i="7"/>
  <c r="F42" i="7"/>
  <c r="E42" i="7"/>
  <c r="C43" i="7"/>
  <c r="D43" i="7"/>
  <c r="F43" i="7"/>
  <c r="E43" i="7"/>
  <c r="C44" i="7"/>
  <c r="D44" i="7"/>
  <c r="F44" i="7"/>
  <c r="E44" i="7"/>
  <c r="C45" i="7"/>
  <c r="D45" i="7"/>
  <c r="F45" i="7"/>
  <c r="E45" i="7"/>
  <c r="C46" i="7"/>
  <c r="D46" i="7"/>
  <c r="F46" i="7"/>
  <c r="E46" i="7"/>
  <c r="C47" i="7"/>
  <c r="D47" i="7"/>
  <c r="F47" i="7"/>
  <c r="E47" i="7"/>
  <c r="C48" i="7"/>
  <c r="D48" i="7"/>
  <c r="F48" i="7"/>
  <c r="E48" i="7"/>
  <c r="IV23" i="15"/>
  <c r="IV25" i="15"/>
  <c r="IV14" i="15" l="1"/>
  <c r="A7" i="17"/>
  <c r="IV37" i="15"/>
  <c r="T1" i="15"/>
  <c r="IV10" i="15"/>
</calcChain>
</file>

<file path=xl/sharedStrings.xml><?xml version="1.0" encoding="utf-8"?>
<sst xmlns="http://schemas.openxmlformats.org/spreadsheetml/2006/main" count="756" uniqueCount="416">
  <si>
    <t>Gestión legal ambiental para el distrito capital</t>
  </si>
  <si>
    <t>Gestión para el desarrollo rural sostenible en el distrito capital</t>
  </si>
  <si>
    <t>Proceso</t>
  </si>
  <si>
    <t>Gestión para el desarrollo de la política Distrital de educación Ambiental</t>
  </si>
  <si>
    <t>f. Fortalecer la comunicación como eje estratégico de la gestión.</t>
  </si>
  <si>
    <t>Control a los factores que impactan la calidad del ambiente urbano</t>
  </si>
  <si>
    <t>Comunicaciones</t>
  </si>
  <si>
    <t>Control del deterioro ambiental en los componentes aire y paisaje.</t>
  </si>
  <si>
    <t>Participación</t>
  </si>
  <si>
    <t>Control e investigación para la conservación de los recursos flora y fauna silvestre</t>
  </si>
  <si>
    <t>Instrumentos de control ambiental a megaproyectos</t>
  </si>
  <si>
    <t>Comunicación transparente al servicio de los Ciudadanos</t>
  </si>
  <si>
    <t>Dirección de Evaluación Control y seguimiento Ambiental</t>
  </si>
  <si>
    <t>Oficina de control ambiental a la gestión de residuos</t>
  </si>
  <si>
    <t>Dirección de planeación y gestión ambiental</t>
  </si>
  <si>
    <t>Oficina de gestión ambiental Territorial</t>
  </si>
  <si>
    <t>Oficina de ecosistemas estratégicos y biodiversidad</t>
  </si>
  <si>
    <t>Subsecretaría</t>
  </si>
  <si>
    <t>Oficina Asesora de planeación corporativa</t>
  </si>
  <si>
    <t>Dirección Legal Ambiental</t>
  </si>
  <si>
    <t>Oficina de Participación Comunitaria</t>
  </si>
  <si>
    <t>Dirección de Gestión Corporativa</t>
  </si>
  <si>
    <t>Oficina de Gestión Contractual</t>
  </si>
  <si>
    <t>Direccionamiento Estratégico</t>
  </si>
  <si>
    <t>Planeación Ambiental</t>
  </si>
  <si>
    <t>Gestión Ambiental y desarrollo rural</t>
  </si>
  <si>
    <t>Evaluación control y seguimiento</t>
  </si>
  <si>
    <t>Educación</t>
  </si>
  <si>
    <t>Recursos Físicos</t>
  </si>
  <si>
    <t>Recursos Informáticos y tecnológicos</t>
  </si>
  <si>
    <t>Jurídica</t>
  </si>
  <si>
    <t>c. Impulsar la ecoeficiencia en el perímetro urbano y rural de la ciudad</t>
  </si>
  <si>
    <t>d. Orientar la transformación del territorio para garantizar la preservación de los recursos naturales</t>
  </si>
  <si>
    <t>f. Dinamizar procesos de participación social para la gestión ambiental local involucrando la participación ciudadana, institucional y comunitaria</t>
  </si>
  <si>
    <t>b. Implementar sistemas de Gestión de calidad y de control interno.</t>
  </si>
  <si>
    <t>c. Establecer sistemas de información oportunos y confiables</t>
  </si>
  <si>
    <t>e. Gestionar los recursos físicos y de infraestructura</t>
  </si>
  <si>
    <t>Oficina de control de emisiones y calidad del aire</t>
  </si>
  <si>
    <t>Oficina de control de calidad y uso del agua</t>
  </si>
  <si>
    <t>Oficina de control de flora y fauna</t>
  </si>
  <si>
    <t>Oficina de ruralidad</t>
  </si>
  <si>
    <t>Oficina de Control  Interno</t>
  </si>
  <si>
    <t>Oficina Financiera</t>
  </si>
  <si>
    <t>a. Velar por la  calidad ambiental para garantizar una ciudad habitable</t>
  </si>
  <si>
    <t>b. Promover el desarrollo sostenible como proyecto colectivo</t>
  </si>
  <si>
    <t>e. Lograr una adecuada  simbiosis urbano regional</t>
  </si>
  <si>
    <t>a. Optimizar la estructura organizacional</t>
  </si>
  <si>
    <t>d. Fortalecer competencias del talento humano</t>
  </si>
  <si>
    <t>Nombre del indicador</t>
  </si>
  <si>
    <t>Sumatoria ICP</t>
  </si>
  <si>
    <t>ICP Promedio</t>
  </si>
  <si>
    <t>Numero Indicadores de proceso</t>
  </si>
  <si>
    <t>Peso Ponderado</t>
  </si>
  <si>
    <t>Procesos de Descentralización y desconcentración del Sector Ambiente en las localidades</t>
  </si>
  <si>
    <t>Talento humano</t>
  </si>
  <si>
    <t>Gestión Ambiental Participativa territorial</t>
  </si>
  <si>
    <t>Manejo ambiental de territorios en riesgo y expansión</t>
  </si>
  <si>
    <t>Planeación y gestión ambiental en el distrito capital</t>
  </si>
  <si>
    <t>Recursos Financieros</t>
  </si>
  <si>
    <t>Conservación de la biodiversidad y  de los ecosistemas en el distrito capital</t>
  </si>
  <si>
    <t>Planeación y Fortalecimiento de la Gestión Institucional</t>
  </si>
  <si>
    <t>Documental</t>
  </si>
  <si>
    <t>Manejo de ecosistemas y áreas protegidas del distrito capital</t>
  </si>
  <si>
    <t>Control y mejora</t>
  </si>
  <si>
    <t>Componente ambiental en la construcción de la región capital</t>
  </si>
  <si>
    <t>Control disciplinario</t>
  </si>
  <si>
    <t>Número Indicadores a evaluar en el mes</t>
  </si>
  <si>
    <t>Resultado de evaluación</t>
  </si>
  <si>
    <t>PROCESO</t>
  </si>
  <si>
    <t>PESO %</t>
  </si>
  <si>
    <t>PLANEACIÓN ESTRATÉGICA</t>
  </si>
  <si>
    <t>GESTIÓN DE LA INFORMACIÓN Y LA COMUNICACIÓN INSTITUCIONAL</t>
  </si>
  <si>
    <t>INVESTIGACIÓN
EDUCATIVA</t>
  </si>
  <si>
    <t>INNOVACIÓN PEDAGÓGICA</t>
  </si>
  <si>
    <t>SISTEMATIZACIÓN DE EXPERIENCIAS DE LAS Y LOS DOCENTES DEL DISTRITO</t>
  </si>
  <si>
    <t>EVALUACIÓN DE POLÍTICAS PÚBLICAS EDUCATIVAS DISTRITALES</t>
  </si>
  <si>
    <t>GESTIÓN DOCUMENTAL</t>
  </si>
  <si>
    <t>GESTIÓN CONTRACTUAL</t>
  </si>
  <si>
    <t>GESTIÓN JURÍDICA</t>
  </si>
  <si>
    <t>ATENCIÓN AL USUARIO</t>
  </si>
  <si>
    <t>GESTIÓN DE RECURSOS FÍSICOS</t>
  </si>
  <si>
    <t>GESTIÓN TECNOLÓGICA</t>
  </si>
  <si>
    <t>GESTIÓN DEL TALENTO HUMANO</t>
  </si>
  <si>
    <t>GESTIÓN FINANCIERA</t>
  </si>
  <si>
    <t>CONTROL INTERNO DISCIPLINARIO</t>
  </si>
  <si>
    <t>SEGUIMIENTO Y CONTROL</t>
  </si>
  <si>
    <t>EVALUACIÓN DE IMPACTOS</t>
  </si>
  <si>
    <t>ESTRATÉGICOS</t>
  </si>
  <si>
    <t>MISIONALES</t>
  </si>
  <si>
    <t>APOYO</t>
  </si>
  <si>
    <t>EVALUACIÓN, SEGUIMIENTO Y CONTROL</t>
  </si>
  <si>
    <t>Autoevaluación de la Gestión</t>
  </si>
  <si>
    <t>Autoevaluación por proceso</t>
  </si>
  <si>
    <t>CRITERIOS</t>
  </si>
  <si>
    <t xml:space="preserve">APORTE A LOS OBJETIVOS </t>
  </si>
  <si>
    <t>Índice de gestión promedio</t>
  </si>
  <si>
    <t>Objetivo</t>
  </si>
  <si>
    <t>Sumatoria Índice de gestión</t>
  </si>
  <si>
    <t>CALIFICACIÓN POR PROCESO</t>
  </si>
  <si>
    <t>Calificación por proceso</t>
  </si>
  <si>
    <t>LIDER DE PROCESO</t>
  </si>
  <si>
    <t>TIPO</t>
  </si>
  <si>
    <t>Dirección y Planeación</t>
  </si>
  <si>
    <t>Oficina Asesora de Planeación</t>
  </si>
  <si>
    <t>Estratégico</t>
  </si>
  <si>
    <t>Trimestral</t>
  </si>
  <si>
    <t>Resultado Índice de Gestión</t>
  </si>
  <si>
    <t>Frecuencia de medición</t>
  </si>
  <si>
    <t>Parámetros de referencia</t>
  </si>
  <si>
    <t>Divulgación y Comunicación</t>
  </si>
  <si>
    <t>Subdirección Académica</t>
  </si>
  <si>
    <t>Gestión Documental</t>
  </si>
  <si>
    <t>Gestión Contractual</t>
  </si>
  <si>
    <t>Gestión Jurídica</t>
  </si>
  <si>
    <t>Gestión Financiera</t>
  </si>
  <si>
    <t>Gestión del Talento Humano</t>
  </si>
  <si>
    <t>Gestión Tecnológica</t>
  </si>
  <si>
    <t>Control Interno Disciplinario</t>
  </si>
  <si>
    <t>Misional</t>
  </si>
  <si>
    <t>Apoyo</t>
  </si>
  <si>
    <t>Subdirección Académica / Subdirección Administrativa, Financiera y de Control Disciplinario</t>
  </si>
  <si>
    <t>Subdirección Administrativa, Financiera y de Control Disciplinario</t>
  </si>
  <si>
    <t>Oficina Asesora Jurídica</t>
  </si>
  <si>
    <t>Oficina de Control Interno</t>
  </si>
  <si>
    <t>Eficacia en la atención de solicitudes por mesa de ayuda</t>
  </si>
  <si>
    <t>valor objetivo</t>
  </si>
  <si>
    <t>centro x</t>
  </si>
  <si>
    <t>punto x</t>
  </si>
  <si>
    <t>centro y</t>
  </si>
  <si>
    <t>punto y</t>
  </si>
  <si>
    <t>DIVULGACIÓN Y COMUNICACIÓN</t>
  </si>
  <si>
    <t>Fecha de actualización:</t>
  </si>
  <si>
    <t>Fórmula del indicador:</t>
  </si>
  <si>
    <t>Porcentaje de avance obtenido/Porcentaje de avance esperado *100</t>
  </si>
  <si>
    <t>DIRECCIÓN Y PLANEACIÓN</t>
  </si>
  <si>
    <t>Porcentaje de avance del indicador / Porcentaje acumulado programado para la vigencia * 100</t>
  </si>
  <si>
    <t>+</t>
  </si>
  <si>
    <t xml:space="preserve"> CUADRO DE MANDO INTEGRADO IDEP 2015</t>
  </si>
  <si>
    <t>Mayor a 80%</t>
  </si>
  <si>
    <t>Mayor a 90%</t>
  </si>
  <si>
    <t>I trim.</t>
  </si>
  <si>
    <t>II trim.</t>
  </si>
  <si>
    <t>Forma de acumulación del resultado</t>
  </si>
  <si>
    <t>Promedio</t>
  </si>
  <si>
    <t>Sumatoria</t>
  </si>
  <si>
    <t>III trim.</t>
  </si>
  <si>
    <t>IV trim.</t>
  </si>
  <si>
    <t>Meta
Anual</t>
  </si>
  <si>
    <t>Avance Acumulado</t>
  </si>
  <si>
    <t>DIC-01</t>
  </si>
  <si>
    <t>DIC-02</t>
  </si>
  <si>
    <t>ID</t>
  </si>
  <si>
    <t>DIP-01</t>
  </si>
  <si>
    <t>Mejoramiento Integral y Continuo</t>
  </si>
  <si>
    <t>Meta del Período</t>
  </si>
  <si>
    <t>Cumplimiento del Período</t>
  </si>
  <si>
    <t>Corte:</t>
  </si>
  <si>
    <t>GJ-01</t>
  </si>
  <si>
    <t>GT-01</t>
  </si>
  <si>
    <t>GT-02</t>
  </si>
  <si>
    <t>GT-03</t>
  </si>
  <si>
    <t xml:space="preserve">CUMPLIMIENTO PROMEDIO DE GESTIÓN
TOTAL ENTIDAD </t>
  </si>
  <si>
    <t>Atención al Ciudadano</t>
  </si>
  <si>
    <t>Evaluación y Control</t>
  </si>
  <si>
    <t>Investigación y Desarrollo Pedagógico</t>
  </si>
  <si>
    <t>IDP-01</t>
  </si>
  <si>
    <t>IDP-02</t>
  </si>
  <si>
    <t>IDP-03</t>
  </si>
  <si>
    <t>IDP-04</t>
  </si>
  <si>
    <t>Gestión de Recursos Físicos y Ambiental</t>
  </si>
  <si>
    <t>Evaluación y Mejoramiento</t>
  </si>
  <si>
    <t>EC-01</t>
  </si>
  <si>
    <t xml:space="preserve">Determinar el cumplimiento de las actividades enmarcadas en el Plan Anual de Auditorías aprobado para la vigencia </t>
  </si>
  <si>
    <t>Avance del sistema de seguimiento a la política educativa distrital en los contextos escolares - SISPED, ajustado e implementado</t>
  </si>
  <si>
    <t>Avance del programa de "Pensamiento Crítico" para la investigación e innovación implementado</t>
  </si>
  <si>
    <t>Medir el avance del SISPED</t>
  </si>
  <si>
    <t>Medir el avance del programa de "Pensamiento Crítico" para la investigación e innovación</t>
  </si>
  <si>
    <t>GD-01</t>
  </si>
  <si>
    <t>GD-02</t>
  </si>
  <si>
    <t>GF-01</t>
  </si>
  <si>
    <t xml:space="preserve">Porcentaje de ejecución con compromisos del Presupuesto de Inversión </t>
  </si>
  <si>
    <t xml:space="preserve">Medir el porcentaje de ejecución  con compromisos del Presupuesto de Inversión </t>
  </si>
  <si>
    <t>GF-02</t>
  </si>
  <si>
    <t>Porcentaje de ejecución  con compromisos  del Presupuesto de Funcionamiento</t>
  </si>
  <si>
    <t>Medir el porcentaje de ejecución con compromisos del  Presupuesto de Funcionamiento del IDEP para la vigencia actual</t>
  </si>
  <si>
    <t>GF-03</t>
  </si>
  <si>
    <t xml:space="preserve">Porcentaje de giros de reservas presupuestales en la vigencia </t>
  </si>
  <si>
    <t xml:space="preserve">Medir el porcentaje de giros de reservas presupuestales para la vigencia </t>
  </si>
  <si>
    <t>GF-04</t>
  </si>
  <si>
    <t>GF-05</t>
  </si>
  <si>
    <t>GF-06</t>
  </si>
  <si>
    <t>GRF-01</t>
  </si>
  <si>
    <t>GRF-02</t>
  </si>
  <si>
    <t>CID-01</t>
  </si>
  <si>
    <t>GTH-01</t>
  </si>
  <si>
    <t>GTH-02</t>
  </si>
  <si>
    <t>GTH-03</t>
  </si>
  <si>
    <t>Determinar el nivel de cumplimiento del Plan Institucional de Capacitación de la Vigencia</t>
  </si>
  <si>
    <t>MIC-01</t>
  </si>
  <si>
    <t>MIC-02</t>
  </si>
  <si>
    <t>MIC-03</t>
  </si>
  <si>
    <t>Realizar correcta y oportunamente los seguimeintos a la generación y medidas correspondientes a producto no conforme, de aceurdo a lo descrito en el procedimiento PRO-MIC-03-02 Producto no conforme.</t>
  </si>
  <si>
    <t>Medir la eficacia en la atención de solicitudes a cambios, creaciones o actualizaciones en el SIG</t>
  </si>
  <si>
    <t>GC-01</t>
  </si>
  <si>
    <t>GC-02</t>
  </si>
  <si>
    <t>ACEPTABLE</t>
  </si>
  <si>
    <t>MÍNIMO</t>
  </si>
  <si>
    <t>MÁXIMO</t>
  </si>
  <si>
    <t>Mayor a 95%</t>
  </si>
  <si>
    <t>Entre 80% y 94,9%</t>
  </si>
  <si>
    <t>Menor a 79,9%</t>
  </si>
  <si>
    <t xml:space="preserve">Medir el avance de cumplimiento de las actividades de las  metas del Plan de Desarrollo definidas en el Plan Estrategico PEDI </t>
  </si>
  <si>
    <t xml:space="preserve">Porcenaje de cumplimiento del plan estratégico institucional        </t>
  </si>
  <si>
    <t>Mayor a 85%</t>
  </si>
  <si>
    <t>Entre 65% y 84,9%</t>
  </si>
  <si>
    <t>Menor a 64,9%</t>
  </si>
  <si>
    <t>Medir la cantidad de solicitudes de contratación atendidas por la Oficina Asesora Jurídica en el periodo.</t>
  </si>
  <si>
    <t>Entre 70% y 79,9%</t>
  </si>
  <si>
    <t>Menor a 69,9%</t>
  </si>
  <si>
    <t>Mayor a 75%</t>
  </si>
  <si>
    <t>Entre 70% y 74,9%</t>
  </si>
  <si>
    <t>Entre 60% y 74,9%</t>
  </si>
  <si>
    <t>Menor a 59,9%</t>
  </si>
  <si>
    <t>Entre 50% y 79,9%</t>
  </si>
  <si>
    <t>Menor a 49,9%</t>
  </si>
  <si>
    <t>GTH-04</t>
  </si>
  <si>
    <t>GTH-05</t>
  </si>
  <si>
    <t>Entre 60% y 79,9%</t>
  </si>
  <si>
    <t>GTH-06</t>
  </si>
  <si>
    <t>GTH-07</t>
  </si>
  <si>
    <t>GTH-08</t>
  </si>
  <si>
    <t>Igual a 0</t>
  </si>
  <si>
    <t>GTH-09</t>
  </si>
  <si>
    <t>GTH-10</t>
  </si>
  <si>
    <t>GTH-11</t>
  </si>
  <si>
    <t>GTH-12</t>
  </si>
  <si>
    <t>Menor a 59.9%</t>
  </si>
  <si>
    <t>Entre 60% y 79.9%</t>
  </si>
  <si>
    <t>Entre 60% y 84.9%</t>
  </si>
  <si>
    <t>Entre 70% y 84.9%</t>
  </si>
  <si>
    <t>Menor a 69.9%</t>
  </si>
  <si>
    <t xml:space="preserve">Avance en el número de estudios en Escuela Currículo y Pedagogía, Educación y Políticas Públicas y Cualificación Docente del Componente 1: Seguimiento a la política educativa distrital en los contextos escolares, proyectados en el año </t>
  </si>
  <si>
    <t>Medir el de avance en la realización de los estudios en Escuela Currículo y Pedagogía, Educación y Políticas Públicas y Cualificación Docente del Componente 1: Seguimiento a la política educativa distrital en los contextos escolares</t>
  </si>
  <si>
    <t>Entre 80% y 94.9%</t>
  </si>
  <si>
    <t>Menor a 79.9%</t>
  </si>
  <si>
    <t>Avance en el número de estudios en Escuela Currículo y Pedagogía, Educación y Políticas Públicas y Cualificación Docente del Componente 2: Cualificación, Investigación e Innovación Docente: Comunidades de Saber y de Practica Pedagógica</t>
  </si>
  <si>
    <t>Medir el de avance en la realización de los estudios en Escuela Currículo y Pedagogía, Educación y Políticas Públicas y Cualificación Docente del Componente 2, Investigación e Innovación Docente: Comunidades de Saber y de Practica Pedagógica</t>
  </si>
  <si>
    <t xml:space="preserve">Porcentaje de  ejecución del PAC del periodo (Vigencia y Reserva Presupuestal) </t>
  </si>
  <si>
    <t>Porcentaje de Límite de concentración de recursos en cuentas bancarias del IDEP por entidad financiera (Banco de Bogotá)</t>
  </si>
  <si>
    <t>Medir el valor mínimo de concentración de recursos en el Banco de Bogotá</t>
  </si>
  <si>
    <t>Menor o igual a $0</t>
  </si>
  <si>
    <t>Igual o mayor a $1</t>
  </si>
  <si>
    <t>&lt; 0</t>
  </si>
  <si>
    <t>Porcentaje de Límite de concentración de recursos en cuentas bancarias del IDEP por entidad financiera (Banco Av Villas)</t>
  </si>
  <si>
    <t>GD-03</t>
  </si>
  <si>
    <t>Porcentaje de respuestas de las PQRS  con observaciones de acuerdo a la evaluación de oportunidad, coherencia, claridad y/o calidez de los informes del Sistema Distrital de Quejas y Soluciones</t>
  </si>
  <si>
    <t>Porcentaje de ejecución de el Plan Institucional de archivos - PINAR para la vigencia 2019.</t>
  </si>
  <si>
    <t>Medir el avance en la ejecución del Plan Institucional de archivos - PINAR para la vigencia 2019.</t>
  </si>
  <si>
    <t>Entre 70% y el 89,9%</t>
  </si>
  <si>
    <t>CUADRO DE MANDO INTEGRAL - CMI
INSTITUTO PARA LA INVESTIGACIÓN EDUCATIVA Y EL DESARROLLO PEDAGÓGICO - IDEP
INDICADORES 2019</t>
  </si>
  <si>
    <t xml:space="preserve">Porcentaje de las solicitudes radicadas para tramitar procesos de contratación atendidas </t>
  </si>
  <si>
    <t>Porcentaje de actas de liquidación de contratos elaboradas en términos de ley y/o actas terminación de contratos de prestación de servicios y/o apoyo a la gestión</t>
  </si>
  <si>
    <t>Determinar el cumplimiento de los plazos de ley para la publicación de las actas de liquidación de contratos y actas de terminación</t>
  </si>
  <si>
    <t xml:space="preserve">Porcentaje de actuaciones procesales (judiciales y/o legales y/o jurídicas ) realizadas oportunamente </t>
  </si>
  <si>
    <t>Medir la realización de las actuaciones procesales (judiciales y/o legales y/o jurídicas ) de manera oportuna</t>
  </si>
  <si>
    <t>Cantidad de actividades de socialización y/o capacitación relacionadas con la prevención de procesos disciplinarios realizadas en el periodo</t>
  </si>
  <si>
    <t>Medir la cantidad de actividades realizadas oportunamente relacionadas con la prevención del inicio de procesos disciplinarios a funcionarios de la entidad, incluidas en el Plan de gestión de la integridad 2019</t>
  </si>
  <si>
    <t>Mayor a 1</t>
  </si>
  <si>
    <t>Entre 0 y 1</t>
  </si>
  <si>
    <t>Menor a 1</t>
  </si>
  <si>
    <t>Porcentaje de cumplimiento de las actividades enmarcadas en el Plan anual de auditorias aprobadas para la vigencia</t>
  </si>
  <si>
    <t>Cantidad de seguimientos a producto no conforme.</t>
  </si>
  <si>
    <t>Menor a 80%</t>
  </si>
  <si>
    <t>Porcentaje de Solicitudes de creación, modificación o eliminación de documentos atendidas en el periodo.</t>
  </si>
  <si>
    <t>Entre 80% y 89,9%</t>
  </si>
  <si>
    <t>Medir el avance en la ejecución de los planes establecidos por cada una de las polítcas de MIPG para la vigencia 2019</t>
  </si>
  <si>
    <t>Mayor a 0,07</t>
  </si>
  <si>
    <t>Entre 0,04 y 0,06</t>
  </si>
  <si>
    <t>Menor a 0,03</t>
  </si>
  <si>
    <t>Mayor a 0,21</t>
  </si>
  <si>
    <t>Entre 0,11 y 0,20</t>
  </si>
  <si>
    <t>Menor a 0,10</t>
  </si>
  <si>
    <t>Mayor a 0,51</t>
  </si>
  <si>
    <t>Entre 0,26 y 0,50</t>
  </si>
  <si>
    <t>Menor a 0,25</t>
  </si>
  <si>
    <t>Mayor a 0,31</t>
  </si>
  <si>
    <t>Entre 0,16 y 0,30</t>
  </si>
  <si>
    <t>Menor a 0,15</t>
  </si>
  <si>
    <t xml:space="preserve"> Avance en el desarrollo de la estrategia de Comunicación, Socialización y Divulgación del Sistema de Seguimiento a la política educativa distrital en los contextos escolares</t>
  </si>
  <si>
    <t>Medir el avance en el desarrollo de la estrategia de Comunicación, Socialización y Divulgación del componente 1 Seguimiento a la política educativa distrital en los contextos escolares</t>
  </si>
  <si>
    <t>Mayor a 0,20</t>
  </si>
  <si>
    <t>Entre 0,11 y 0,19</t>
  </si>
  <si>
    <t>Avance en el desarrollo de la estrategia de Comunicación, socialización y divulgación de cualificación, investigación e innovación docente: comunidades de saber y de práctica pedagógica</t>
  </si>
  <si>
    <t>Medir el avance en el desarrollo de la estrategia de Comunicación, socialización y divulgación de cualificación, investigación e innovación docente: comunidades de saber y de práctica pedagógica</t>
  </si>
  <si>
    <t xml:space="preserve">Cantidad de descargas de libros del IDEP realizadas en la pagina web institucional </t>
  </si>
  <si>
    <t>Identificar la  cantidad de descargas de libros producidos por el IDEP a través de la pagina web  institucional con el fin de mejorar los mecanismos de divulgación de las publicaciones</t>
  </si>
  <si>
    <t>Mayor a 843</t>
  </si>
  <si>
    <t>Entre 444 y 842</t>
  </si>
  <si>
    <t>Menor a 443</t>
  </si>
  <si>
    <t>DIC-03</t>
  </si>
  <si>
    <t xml:space="preserve">Porcentaje de destinatarios  que hacen clic en el enlace del correo electrónico enviado por el IDEP  </t>
  </si>
  <si>
    <t>Identificar el porcentaje de destinatarios de la base de datos del IDEP  que hacen clic en el enlace que se envía  a través del correo  electrónico institucional masivo con el fin de mejorar los mensajes con los  cuales se divulga la información del IDEP.</t>
  </si>
  <si>
    <t>Mayor a 10,1%</t>
  </si>
  <si>
    <t>Entre 8,6% y 10%</t>
  </si>
  <si>
    <t>Menor a 8,5%</t>
  </si>
  <si>
    <t>DIC-04</t>
  </si>
  <si>
    <t>Identificar el porcentaje de variación de seguidores que tienen las redes sociales del IDEP  como Facebook, Twitter, Instagram y YouTube para la vigencia 2019   con el fin de mejorar  como  se divulga la información del IDEP a través de estos medios.</t>
  </si>
  <si>
    <t>DIC-05</t>
  </si>
  <si>
    <t>DIC-06</t>
  </si>
  <si>
    <t>Identificar la cantidad de publicaciones de información del IDEP  en  medios  de comunicación externos como radio, televisión, internet , académicos y/o  comentarios en otros medios,  con el fin de conocer  el impacto  de la  divulgación de la información del IDEP a través de estos medios.</t>
  </si>
  <si>
    <t xml:space="preserve">Número de publicaciones de información del IDEP en medios de comunicación externos como  televisión, radio, internet  y prensa escrita , académicos y/o menciones en otros medios </t>
  </si>
  <si>
    <t>Mayor a 7</t>
  </si>
  <si>
    <t>Entre 4 y 6</t>
  </si>
  <si>
    <t>Menor a 3</t>
  </si>
  <si>
    <t>Mayor a 0,33%</t>
  </si>
  <si>
    <t>Entre 0,17% y 0,32%</t>
  </si>
  <si>
    <t>Menor a 0,16%</t>
  </si>
  <si>
    <t xml:space="preserve">Cantidad de  consultas presenciales realizadas por  los usuarios del Centro de Documentación del IDEP  </t>
  </si>
  <si>
    <t xml:space="preserve">Identificar y medir  la cantidad  de  consultas presenciales realizadas por los usuarios en el Centro de Documentación del IDEP. </t>
  </si>
  <si>
    <t>Mayor a 10</t>
  </si>
  <si>
    <t>Entre 6 y 9</t>
  </si>
  <si>
    <t>Menor a 5</t>
  </si>
  <si>
    <t>AC-01</t>
  </si>
  <si>
    <t>AC-02</t>
  </si>
  <si>
    <t xml:space="preserve">Numero de consultas virtuales realizadas por los usuarios del Centro de Documentación del IDEP </t>
  </si>
  <si>
    <t xml:space="preserve">Identificar y medir el numero de consultas virtuales realizadas por los usuarios en el Centro de Documentación del IDEP. </t>
  </si>
  <si>
    <t>Mayor a 2155</t>
  </si>
  <si>
    <t>Entre 1078 y 2154</t>
  </si>
  <si>
    <t>Menor a 1077</t>
  </si>
  <si>
    <t>Conocer qué porcentaje de las solicitudes presentadas por los usuarios internos del IDEP a través de la mesa de ayuda son atendidas y cerradas en el mismo periodo de tiempo e identificar que tipo de solicitud se recibe de manera más recurrente.</t>
  </si>
  <si>
    <t>Cumplimiento de las actividades del plan estratégico de tecnologías de la información y las comunicaciones PETI en la vigencia</t>
  </si>
  <si>
    <t>Medir el nivel de cumplimiento de las actividades definidas en el Plan Estratégico de Tecnologías de la Información y las Comunicaciones para atender las necesidades  tecnológicas del IDEP</t>
  </si>
  <si>
    <t>Cumplimiento de las actividades del plan de seguridad y privacidad de la información en la vigencia.</t>
  </si>
  <si>
    <t>Medir el nivel de cumplimiento de las actividades definidas en el plan de seguridad y privacidad de la información para mantener su integridad, confidencialidad y disponibilidad.</t>
  </si>
  <si>
    <t xml:space="preserve">Mejorar la calidad en términos de coherencia, claridad, calidez y oportunidad de las respuestas a los ciudadanos emitidas por el IDEP y el manejo del Sistema Distrital de Quejas y Soluciones - Bogotá Te Escucha </t>
  </si>
  <si>
    <t>Menor a 20%</t>
  </si>
  <si>
    <t>Entre 20,1% y el 66%</t>
  </si>
  <si>
    <t>Mayor a 66,1%</t>
  </si>
  <si>
    <t xml:space="preserve">Porcentaje de PQRS  atendidos oportunamente </t>
  </si>
  <si>
    <t>Realizar la medición de la oportunidad en los tiempos de respuesta de las PQRS  que formula la ciudadanía y/o partes interesadas</t>
  </si>
  <si>
    <t>Entre 33% y el 79,9%</t>
  </si>
  <si>
    <t>Menor a 32,9%</t>
  </si>
  <si>
    <t>Medir el porcentaje de ejecución del PAC en el periodo</t>
  </si>
  <si>
    <t>Mayor a 85,1%</t>
  </si>
  <si>
    <t>Entre 60,1% y 85%</t>
  </si>
  <si>
    <t>Menor a 60%</t>
  </si>
  <si>
    <t>Porcentaje de avance en la ejecución del Plan de adecuación y sostenibilidad del SIG con referente MIPG 2019</t>
  </si>
  <si>
    <t xml:space="preserve">Número de activiades del Cumplimiento al Plan de Mantenimiento preventivo y/o Correctivo ejecutadas en el período </t>
  </si>
  <si>
    <t>Medir el cumplimiento de las actividades relacionadas con el plan de mantenimiento Institucional para la vigencia</t>
  </si>
  <si>
    <t>GRF-03</t>
  </si>
  <si>
    <t>GRF-04</t>
  </si>
  <si>
    <t>GRF-05</t>
  </si>
  <si>
    <t>Entre 51% y 89,9%</t>
  </si>
  <si>
    <t>Menor a 50,9%</t>
  </si>
  <si>
    <t>Porcentaje de Ahorro en el Consumo de Agua</t>
  </si>
  <si>
    <t>Determinar el porcentaje de ahorro en el consumo de agua respecto al mismo periodo del año anterior, mediante el seguimiento a los consumos reportados en la facturación, con el fin de implementar controles operaciones y acciones de sensibilización que permitan incrementar el ahorro o mantener el consumo promedio.</t>
  </si>
  <si>
    <t>Menor o = 0%</t>
  </si>
  <si>
    <t>Entre 0% y 1%</t>
  </si>
  <si>
    <t>Mayor a 1%</t>
  </si>
  <si>
    <t>Porcentaje de Ahorro en el Consumo de Energía</t>
  </si>
  <si>
    <t>Consumo per cápita de energía eléctrica</t>
  </si>
  <si>
    <t>Obtener el consumo de energía eléctrica promedio de los funcionarios y contratistas de la Entidad mediante el seguimiento y análisis de los consumos, con el fin de establecer la línea base y acciones de sensibilización</t>
  </si>
  <si>
    <t>Determinar el porcentaje de ahorro en el consumo de Energía respecto al mismo periodo del año anterior, mediante el seguimiento a los consumos reportados en la facturación, con el fin de implementar controles operaciones y acciones de sensibilización que permitan incrementar el ahorro o mantener el consumo promedio.</t>
  </si>
  <si>
    <t xml:space="preserve">Porcentaje de Residuos Aprovechables </t>
  </si>
  <si>
    <t>Establecer el porcentaje de residuos aprovechables generados en la Entidad mediante el seguimiento al volumen reportado, con el fin de establecer acciones que incentiven a la segregación en la fuente y a la disminución del uso de materiales no aprovechables</t>
  </si>
  <si>
    <t>Mayor a 36%</t>
  </si>
  <si>
    <t>Entre 30% y 36%</t>
  </si>
  <si>
    <t>Menor a 29,9%</t>
  </si>
  <si>
    <t>Menor 85 Kw/per capita</t>
  </si>
  <si>
    <t>Entre 85,1 y 90 Kw/percapita</t>
  </si>
  <si>
    <t xml:space="preserve">Mayor a 90 </t>
  </si>
  <si>
    <t>85 Kw/per capita</t>
  </si>
  <si>
    <t>Mayor a 0,125%</t>
  </si>
  <si>
    <t>Entre -0,5% y 0,125%</t>
  </si>
  <si>
    <t>Menor a -0,5%</t>
  </si>
  <si>
    <t>Cumplimiento de requisitos de estructura del Sistema de gestión de Seguridad y Salud en el Trabajo - SG SST</t>
  </si>
  <si>
    <t>Verificar la implementación de los requisitos establecidos en el Decreto 1072 de 2015, Capítulo VI y en la Resolución 0312 de 2019, mediante el seguimiento periódico a su implementación, con el fin de garantizar el cumplimiento normativo y la mejora continúa del sistema.</t>
  </si>
  <si>
    <t>Cumplimiento en la ejecución del Plan de Bienestar e incentivos</t>
  </si>
  <si>
    <t>Determinar el avance en el ejecución del Plan de Bienestar e Incentivos en la vigencia</t>
  </si>
  <si>
    <t>Ejecución del Plan Institucional de Capacitación - PIC de la Vigencia</t>
  </si>
  <si>
    <t>Ejecución del Plan de Trabajo Anual del Sistema de Gestión de Seguridad y Salud en el Trabajo SG-SST</t>
  </si>
  <si>
    <t xml:space="preserve">Verificar el cumplimiento de actividades del SG SST programadas mediante el seguimiento trimestral, para garantizar su cumplimiento y establecer las acciones preventivas, correctivas o de mejora pertinentes. </t>
  </si>
  <si>
    <t>Entre 70% y 89,9%</t>
  </si>
  <si>
    <t>Cumplimiento en la notificación de incidentes y reporte de accidentes de trabajo - AT y enfermedades laborales - EL</t>
  </si>
  <si>
    <t>Verificar el cumplimiento de la notificación de incidentes y el reporte de accidentes de trabajo y enfermedades laborales mediante el seguimiento periódico, con el fin de garantizar el cumplimiento normativo y generar las acciones preventivas, correctivas y/o de mejora.</t>
  </si>
  <si>
    <t>Igual a 100%</t>
  </si>
  <si>
    <t>Entre 95% y 99,9%</t>
  </si>
  <si>
    <t>Menor a 94,9%</t>
  </si>
  <si>
    <t>Cumplimiento en la Investigación de incidentes, accidentes de trabajo - AT y enfermedades laborales - EL</t>
  </si>
  <si>
    <t>Verificar el cumplimiento de la investigaciones de incidentes, accidentes de trabajo y enfermedades laborales mediante el seguimiento periódico y la divulgación constante, con el fin de garantizar el cumplimiento normativo y generar las acciones preventivas, correctivas y/o de mejora.</t>
  </si>
  <si>
    <t>Frecuencia de Accidentalidad</t>
  </si>
  <si>
    <t>Medir el número de veces que ocurre un accidente de trabajo en el mes mediante la validación del reporte y la investigación de incidentes y accidentes de trabajo, con el fin de implementar acciones preventivas, correctivas y/o de mejora que permitan evitar su ocurrencia.</t>
  </si>
  <si>
    <t>Mayor a 2,1</t>
  </si>
  <si>
    <t xml:space="preserve">Severidad de accidentalidad </t>
  </si>
  <si>
    <t>Medir el número de días perdidos por accidente de trabajo - AT al mes mediante la validación de las incapacidades médicas, con el fin de implementar acciones preventivas, correctivas y/o de mejora en relación a las condiciones de salud de los trabajadores.</t>
  </si>
  <si>
    <t>Entre 0,1 y 2</t>
  </si>
  <si>
    <t>Proporción de accidentes de trabajo mortales en el año</t>
  </si>
  <si>
    <t>Medir el número de Accidentes de Trabajo - AT  mortales en el año mediante el seguimiento al reporte e investigación de accidentes, con el fin de implementar las acciones preventivas, correctivas y de mejora necesarias.</t>
  </si>
  <si>
    <t>N/A</t>
  </si>
  <si>
    <t>Prevalencia de la Enfermedad Laboral</t>
  </si>
  <si>
    <t>Determinar el número de casos de enfermedad laboral presentes en los funcionarios del IDEP en un periodo de tiempo, mediante el seguimiento al reporte y a la calificación de enfermedades laborales, con el fin de establecer e implementar las acciones necesarias para prevenir su ocurrencia en los trabajadores</t>
  </si>
  <si>
    <t>Incidencia de la Enfermedad Laboral</t>
  </si>
  <si>
    <t>Determinar el  número de casos nuevos de una enfermedad laboral en la población de trabajadores del IDEP en un período de tiempo, mediante el seguimiento al reporte y a la calificación de enfermedades laborales, con el fin de establecer e implementar las acciones necesarias para prevenir su ocurrencia en los trabajadores</t>
  </si>
  <si>
    <t>Entre 0,1 y 1</t>
  </si>
  <si>
    <t>Ausentismo por causa médica</t>
  </si>
  <si>
    <t xml:space="preserve">Determinar el porcentaje de ausentismo por incapacidad médica mediante el seguimiento a las incapacidades por causas laborales o comunes, con el fin de analizar los casos y formular las acciones preventivas, correctivas y/o de mejora que permitan mejora las condiciones de salud y trabajo. </t>
  </si>
  <si>
    <t>Menor al 25%</t>
  </si>
  <si>
    <t>Mayor a 40,1%</t>
  </si>
  <si>
    <t>GTH-13</t>
  </si>
  <si>
    <t>Ejecución de las acciones de mejoramiento del SG SST</t>
  </si>
  <si>
    <t>Verificar el cumplimiento de las acciones preventivas, correctivas y/o de mejora formuladas en atención a No conformidades, hallazgos y observaciones producto de  Auditoría anual,  autoevaluación del SG SST, investigación de accidentes, inspecciones de seguridad, entre otras fuentes, mediante la evaluación de su implementación, con el fin de garantizar la mejora continua del sistema.</t>
  </si>
  <si>
    <t>Mayor al 90%</t>
  </si>
  <si>
    <t>Mayor a 79,9%</t>
  </si>
  <si>
    <t>Entre 25,1% y 40%</t>
  </si>
  <si>
    <t xml:space="preserve">Porcentaje de variación de seguidores de las redes sociales institucionales del IDEP </t>
  </si>
  <si>
    <t>Junio 30 de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</si>
</sst>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_-* #,##0.00\ &quot;€&quot;_-;\-* #,##0.00\ &quot;€&quot;_-;_-* &quot;-&quot;??\ &quot;€&quot;_-;_-@_-"/>
    <numFmt numFmtId="165" formatCode="_ * #,##0.00_ ;_ * \-#,##0.00_ ;_ * &quot;-&quot;??_ ;_ @_ "/>
    <numFmt numFmtId="166" formatCode="[$-240A]d&quot; de &quot;mmmm&quot; de &quot;yyyy;@"/>
    <numFmt numFmtId="167" formatCode="0.0%"/>
    <numFmt numFmtId="168" formatCode="0.0"/>
    <numFmt numFmtId="169" formatCode="_ [$€-2]\ * #,##0.00_ ;_ [$€-2]\ * \-#,##0.00_ ;_ [$€-2]\ * &quot;-&quot;??_ "/>
    <numFmt numFmtId="170" formatCode="_ * #,##0_ ;_ * \-#,##0_ ;_ * &quot;-&quot;??_ ;_ @_ "/>
    <numFmt numFmtId="171" formatCode="[$-1540A]dd\-mmm\-yy;@"/>
    <numFmt numFmtId="172" formatCode="_([$$-240A]\ * #,##0_);_([$$-240A]\ * \(#,##0\);_([$$-240A]\ * &quot;-&quot;??_);_(@_)"/>
    <numFmt numFmtId="173" formatCode="&quot;$&quot;\ #,##0.00"/>
    <numFmt numFmtId="174" formatCode="0.000%"/>
  </numFmts>
  <fonts count="54" x14ac:knownFonts="1">
    <font>
      <sz val="10"/>
      <name val="Arial"/>
    </font>
    <font>
      <sz val="10"/>
      <name val="Arial"/>
      <family val="2"/>
    </font>
    <font>
      <sz val="8"/>
      <name val="Arial"/>
      <family val="2"/>
    </font>
    <font>
      <b/>
      <sz val="10"/>
      <name val="Arial"/>
      <family val="2"/>
    </font>
    <font>
      <sz val="10"/>
      <name val="Arial"/>
      <family val="2"/>
    </font>
    <font>
      <sz val="10"/>
      <name val="Bookman Old Style"/>
      <family val="1"/>
    </font>
    <font>
      <sz val="6"/>
      <name val="Arial"/>
      <family val="2"/>
    </font>
    <font>
      <b/>
      <sz val="11"/>
      <name val="Calibri"/>
      <family val="2"/>
    </font>
    <font>
      <sz val="11"/>
      <name val="Calibri"/>
      <family val="2"/>
    </font>
    <font>
      <b/>
      <sz val="14"/>
      <name val="Calibri"/>
      <family val="2"/>
    </font>
    <font>
      <sz val="14"/>
      <name val="Calibri"/>
      <family val="2"/>
    </font>
    <font>
      <b/>
      <sz val="12"/>
      <name val="Calibri"/>
      <family val="2"/>
    </font>
    <font>
      <sz val="10"/>
      <name val="Arial"/>
      <family val="2"/>
    </font>
    <font>
      <sz val="10"/>
      <name val="Arial"/>
      <family val="2"/>
    </font>
    <font>
      <sz val="11"/>
      <color indexed="8"/>
      <name val="Calibri"/>
      <family val="2"/>
    </font>
    <font>
      <sz val="10"/>
      <name val="Arial"/>
      <family val="2"/>
    </font>
    <font>
      <sz val="10"/>
      <name val="Arial"/>
      <family val="2"/>
    </font>
    <font>
      <sz val="1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name val="Century Gothic"/>
      <family val="2"/>
    </font>
    <font>
      <b/>
      <sz val="10"/>
      <color indexed="62"/>
      <name val="Arial"/>
      <family val="2"/>
    </font>
    <font>
      <sz val="8"/>
      <name val="Arial"/>
      <family val="2"/>
    </font>
    <font>
      <b/>
      <sz val="9"/>
      <name val="Arial"/>
      <family val="2"/>
    </font>
    <font>
      <sz val="9"/>
      <name val="Arial"/>
      <family val="2"/>
    </font>
    <font>
      <sz val="9"/>
      <name val="Calibri"/>
      <family val="2"/>
    </font>
    <font>
      <b/>
      <sz val="9"/>
      <name val="Calibri"/>
      <family val="2"/>
    </font>
    <font>
      <i/>
      <sz val="9"/>
      <color indexed="13"/>
      <name val="Calibri"/>
      <family val="2"/>
    </font>
    <font>
      <b/>
      <sz val="9"/>
      <name val="Century Gothic"/>
      <family val="2"/>
    </font>
    <font>
      <b/>
      <sz val="14"/>
      <name val="Arial"/>
      <family val="2"/>
    </font>
    <font>
      <b/>
      <sz val="16"/>
      <name val="Arial"/>
      <family val="2"/>
    </font>
    <font>
      <sz val="10"/>
      <name val="Arial"/>
      <family val="2"/>
    </font>
    <font>
      <b/>
      <sz val="8"/>
      <color indexed="62"/>
      <name val="Arial"/>
      <family val="2"/>
    </font>
    <font>
      <b/>
      <sz val="20"/>
      <name val="Arial"/>
      <family val="2"/>
    </font>
    <font>
      <sz val="10"/>
      <name val="Arial"/>
      <family val="2"/>
    </font>
    <font>
      <sz val="10"/>
      <name val="Arial"/>
      <family val="2"/>
    </font>
    <font>
      <b/>
      <sz val="12"/>
      <name val="Arial"/>
      <family val="2"/>
    </font>
    <font>
      <sz val="11"/>
      <color theme="1"/>
      <name val="Calibri"/>
      <family val="2"/>
      <scheme val="minor"/>
    </font>
    <font>
      <u/>
      <sz val="10"/>
      <color theme="10"/>
      <name val="Arial"/>
      <family val="2"/>
    </font>
    <font>
      <b/>
      <sz val="14"/>
      <color theme="3"/>
      <name val="Arial"/>
      <family val="2"/>
    </font>
    <font>
      <b/>
      <sz val="10"/>
      <color theme="3"/>
      <name val="Arial"/>
      <family val="2"/>
    </font>
    <font>
      <b/>
      <sz val="12"/>
      <color rgb="FF000000"/>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indexed="40"/>
        <bgColor indexed="64"/>
      </patternFill>
    </fill>
    <fill>
      <patternFill patternType="solid">
        <fgColor indexed="48"/>
        <bgColor indexed="64"/>
      </patternFill>
    </fill>
    <fill>
      <patternFill patternType="solid">
        <fgColor indexed="55"/>
        <bgColor indexed="64"/>
      </patternFill>
    </fill>
    <fill>
      <patternFill patternType="solid">
        <fgColor indexed="30"/>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theme="4" tint="0.39997558519241921"/>
        <bgColor indexed="64"/>
      </patternFill>
    </fill>
  </fills>
  <borders count="3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s>
  <cellStyleXfs count="768">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25" fillId="3" borderId="0" applyNumberFormat="0" applyBorder="0" applyAlignment="0" applyProtection="0"/>
    <xf numFmtId="0" fontId="20" fillId="20" borderId="1" applyNumberFormat="0" applyAlignment="0" applyProtection="0"/>
    <xf numFmtId="0" fontId="21" fillId="21" borderId="2" applyNumberFormat="0" applyAlignment="0" applyProtection="0"/>
    <xf numFmtId="165" fontId="4" fillId="0" borderId="0" applyFont="0" applyFill="0" applyBorder="0" applyAlignment="0" applyProtection="0"/>
    <xf numFmtId="169" fontId="1"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0" fontId="28" fillId="0" borderId="0" applyNumberFormat="0" applyFill="0" applyBorder="0" applyAlignment="0" applyProtection="0"/>
    <xf numFmtId="0" fontId="19" fillId="4" borderId="0" applyNumberFormat="0" applyBorder="0" applyAlignment="0" applyProtection="0"/>
    <xf numFmtId="0" fontId="30" fillId="0" borderId="4" applyNumberFormat="0" applyFill="0" applyAlignment="0" applyProtection="0"/>
    <xf numFmtId="0" fontId="31" fillId="0" borderId="5" applyNumberFormat="0" applyFill="0" applyAlignment="0" applyProtection="0"/>
    <xf numFmtId="0" fontId="23" fillId="0" borderId="6" applyNumberFormat="0" applyFill="0" applyAlignment="0" applyProtection="0"/>
    <xf numFmtId="0" fontId="23" fillId="0" borderId="0" applyNumberFormat="0" applyFill="0" applyBorder="0" applyAlignment="0" applyProtection="0"/>
    <xf numFmtId="0" fontId="50" fillId="0" borderId="0" applyNumberFormat="0" applyFill="0" applyBorder="0" applyAlignment="0" applyProtection="0">
      <alignment vertical="top"/>
      <protection locked="0"/>
    </xf>
    <xf numFmtId="0" fontId="24" fillId="7" borderId="1" applyNumberFormat="0" applyAlignment="0" applyProtection="0"/>
    <xf numFmtId="0" fontId="22" fillId="0" borderId="3" applyNumberFormat="0" applyFill="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1" fillId="0" borderId="0" applyFont="0" applyFill="0" applyBorder="0" applyAlignment="0" applyProtection="0"/>
    <xf numFmtId="164" fontId="1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6" fillId="0" borderId="0"/>
    <xf numFmtId="0" fontId="16" fillId="0" borderId="0"/>
    <xf numFmtId="0" fontId="1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6" fillId="0" borderId="0"/>
    <xf numFmtId="0" fontId="4" fillId="0" borderId="0"/>
    <xf numFmtId="0" fontId="4"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2" borderId="7" applyNumberFormat="0" applyFont="0" applyAlignment="0" applyProtection="0"/>
    <xf numFmtId="0" fontId="26" fillId="20" borderId="8" applyNumberFormat="0" applyAlignment="0" applyProtection="0"/>
    <xf numFmtId="9" fontId="1"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Border="0" applyAlignment="0" applyProtection="0"/>
    <xf numFmtId="0" fontId="29" fillId="0" borderId="0" applyNumberFormat="0" applyFill="0" applyBorder="0" applyAlignment="0" applyProtection="0"/>
    <xf numFmtId="0" fontId="27" fillId="0" borderId="0" applyNumberFormat="0" applyFill="0" applyBorder="0" applyAlignment="0" applyProtection="0"/>
  </cellStyleXfs>
  <cellXfs count="248">
    <xf numFmtId="0" fontId="0" fillId="0" borderId="0" xfId="0"/>
    <xf numFmtId="0" fontId="5" fillId="0" borderId="0" xfId="0" applyFont="1"/>
    <xf numFmtId="0" fontId="5" fillId="23" borderId="0" xfId="0" applyFont="1" applyFill="1"/>
    <xf numFmtId="0" fontId="5" fillId="23" borderId="0" xfId="0" applyFont="1" applyFill="1" applyAlignment="1"/>
    <xf numFmtId="166" fontId="5" fillId="23" borderId="0" xfId="0" applyNumberFormat="1" applyFont="1" applyFill="1" applyAlignment="1"/>
    <xf numFmtId="0" fontId="0" fillId="23" borderId="0" xfId="0" applyFill="1"/>
    <xf numFmtId="0" fontId="0" fillId="23" borderId="0" xfId="0" applyFill="1" applyAlignment="1">
      <alignment horizontal="center"/>
    </xf>
    <xf numFmtId="0" fontId="5" fillId="0" borderId="0" xfId="0" applyFont="1" applyFill="1"/>
    <xf numFmtId="0" fontId="6" fillId="0" borderId="0" xfId="0" applyFont="1"/>
    <xf numFmtId="0" fontId="9" fillId="23" borderId="0" xfId="0" applyFont="1" applyFill="1" applyBorder="1" applyAlignment="1">
      <alignment horizontal="center" vertical="center" wrapText="1"/>
    </xf>
    <xf numFmtId="0" fontId="10" fillId="23" borderId="0" xfId="0" applyFont="1" applyFill="1" applyBorder="1" applyAlignment="1"/>
    <xf numFmtId="0" fontId="9" fillId="23" borderId="0" xfId="0" applyFont="1" applyFill="1" applyBorder="1" applyAlignment="1">
      <alignment wrapText="1"/>
    </xf>
    <xf numFmtId="9" fontId="10" fillId="23" borderId="0" xfId="759" applyFont="1" applyFill="1" applyBorder="1" applyAlignment="1"/>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9" fontId="8" fillId="0" borderId="11" xfId="759" applyFont="1" applyBorder="1" applyAlignment="1">
      <alignment horizontal="center" vertical="center" wrapText="1"/>
    </xf>
    <xf numFmtId="0" fontId="6" fillId="0" borderId="9" xfId="0" applyFont="1" applyBorder="1" applyAlignment="1">
      <alignment vertical="center"/>
    </xf>
    <xf numFmtId="0" fontId="6" fillId="0" borderId="9" xfId="0" applyFont="1" applyBorder="1" applyAlignment="1">
      <alignment vertical="center" wrapText="1"/>
    </xf>
    <xf numFmtId="0" fontId="6" fillId="23" borderId="9" xfId="0" applyFont="1" applyFill="1" applyBorder="1" applyAlignment="1">
      <alignment vertical="center" wrapText="1"/>
    </xf>
    <xf numFmtId="0" fontId="7" fillId="24" borderId="12" xfId="0" applyFont="1" applyFill="1" applyBorder="1" applyAlignment="1">
      <alignment horizontal="center" vertical="center" wrapText="1"/>
    </xf>
    <xf numFmtId="2" fontId="5" fillId="23" borderId="0" xfId="0" applyNumberFormat="1" applyFont="1" applyFill="1"/>
    <xf numFmtId="17" fontId="5" fillId="23" borderId="0" xfId="0" applyNumberFormat="1" applyFont="1" applyFill="1"/>
    <xf numFmtId="9" fontId="5" fillId="23" borderId="0" xfId="0" applyNumberFormat="1" applyFont="1" applyFill="1"/>
    <xf numFmtId="9" fontId="8" fillId="0" borderId="13" xfId="759" applyFont="1" applyBorder="1" applyAlignment="1">
      <alignment horizontal="center" vertical="center" wrapText="1"/>
    </xf>
    <xf numFmtId="9" fontId="8" fillId="0" borderId="14" xfId="759" applyFont="1" applyBorder="1" applyAlignment="1">
      <alignment horizontal="center" vertical="center" wrapText="1"/>
    </xf>
    <xf numFmtId="0" fontId="8" fillId="0" borderId="15" xfId="0" applyFont="1" applyBorder="1" applyAlignment="1">
      <alignment horizontal="center" vertical="center" wrapText="1"/>
    </xf>
    <xf numFmtId="9" fontId="8" fillId="0" borderId="13" xfId="759" applyFont="1" applyFill="1" applyBorder="1" applyAlignment="1">
      <alignment horizontal="center" vertical="center" wrapText="1"/>
    </xf>
    <xf numFmtId="0" fontId="10" fillId="23" borderId="0" xfId="0" applyFont="1" applyFill="1" applyAlignment="1"/>
    <xf numFmtId="0" fontId="10" fillId="23" borderId="0" xfId="0" applyFont="1" applyFill="1" applyAlignment="1">
      <alignment wrapText="1"/>
    </xf>
    <xf numFmtId="9" fontId="10" fillId="23" borderId="0" xfId="759" applyFont="1" applyFill="1" applyAlignment="1"/>
    <xf numFmtId="0" fontId="7" fillId="24" borderId="16" xfId="0" applyFont="1" applyFill="1" applyBorder="1" applyAlignment="1">
      <alignment horizontal="center" vertical="top" wrapText="1"/>
    </xf>
    <xf numFmtId="9" fontId="8" fillId="23" borderId="9" xfId="759" applyFont="1" applyFill="1" applyBorder="1" applyAlignment="1">
      <alignment horizontal="center" vertical="center" wrapText="1"/>
    </xf>
    <xf numFmtId="9" fontId="8" fillId="23" borderId="15" xfId="759" applyFont="1" applyFill="1" applyBorder="1" applyAlignment="1">
      <alignment horizontal="center" vertical="center" wrapText="1"/>
    </xf>
    <xf numFmtId="9" fontId="8" fillId="23" borderId="10" xfId="759" applyFont="1" applyFill="1" applyBorder="1" applyAlignment="1">
      <alignment horizontal="center" vertical="center" wrapText="1"/>
    </xf>
    <xf numFmtId="0" fontId="7" fillId="24" borderId="17" xfId="0" applyFont="1" applyFill="1" applyBorder="1" applyAlignment="1">
      <alignment horizontal="center" vertical="center" wrapText="1"/>
    </xf>
    <xf numFmtId="0" fontId="7" fillId="24" borderId="16" xfId="0" applyFont="1" applyFill="1" applyBorder="1" applyAlignment="1">
      <alignment horizontal="center" vertical="center" wrapText="1"/>
    </xf>
    <xf numFmtId="0" fontId="7" fillId="24" borderId="18" xfId="0" applyFont="1" applyFill="1" applyBorder="1" applyAlignment="1">
      <alignment horizontal="center" vertical="center" wrapText="1"/>
    </xf>
    <xf numFmtId="0" fontId="32" fillId="25" borderId="16" xfId="0" applyFont="1" applyFill="1" applyBorder="1" applyAlignment="1">
      <alignment horizontal="center" vertical="center" wrapText="1"/>
    </xf>
    <xf numFmtId="0" fontId="32" fillId="0" borderId="0" xfId="0" applyFont="1" applyAlignment="1">
      <alignment horizontal="center" vertical="center" wrapText="1"/>
    </xf>
    <xf numFmtId="0" fontId="32" fillId="26" borderId="16" xfId="0" applyFont="1" applyFill="1" applyBorder="1" applyAlignment="1">
      <alignment horizontal="center" vertical="center" wrapText="1"/>
    </xf>
    <xf numFmtId="0" fontId="32" fillId="0" borderId="16" xfId="0" applyFont="1" applyBorder="1" applyAlignment="1">
      <alignment horizontal="center" vertical="center" wrapText="1"/>
    </xf>
    <xf numFmtId="168" fontId="32" fillId="0" borderId="16" xfId="0" applyNumberFormat="1" applyFont="1" applyBorder="1" applyAlignment="1">
      <alignment horizontal="center" vertical="center" wrapText="1"/>
    </xf>
    <xf numFmtId="168" fontId="32" fillId="0" borderId="0" xfId="0" applyNumberFormat="1" applyFont="1" applyAlignment="1">
      <alignment horizontal="center" vertical="center" wrapText="1"/>
    </xf>
    <xf numFmtId="0" fontId="0" fillId="23" borderId="0" xfId="0" applyFill="1" applyAlignment="1">
      <alignment horizontal="left" vertical="center" wrapText="1"/>
    </xf>
    <xf numFmtId="0" fontId="0" fillId="0" borderId="0" xfId="0" applyAlignment="1">
      <alignment horizontal="left" vertical="center" wrapText="1"/>
    </xf>
    <xf numFmtId="0" fontId="35" fillId="23" borderId="19" xfId="0" applyFont="1" applyFill="1" applyBorder="1" applyAlignment="1">
      <alignment horizontal="left" vertical="center" wrapText="1"/>
    </xf>
    <xf numFmtId="0" fontId="1" fillId="23" borderId="0" xfId="0" applyFont="1" applyFill="1"/>
    <xf numFmtId="0" fontId="1" fillId="23" borderId="0" xfId="0" applyFont="1" applyFill="1" applyAlignment="1">
      <alignment horizontal="left" vertical="center" wrapText="1"/>
    </xf>
    <xf numFmtId="0" fontId="1" fillId="23" borderId="0" xfId="0" applyFont="1" applyFill="1" applyAlignment="1">
      <alignment horizontal="center"/>
    </xf>
    <xf numFmtId="0" fontId="36" fillId="23" borderId="0" xfId="0" applyFont="1" applyFill="1"/>
    <xf numFmtId="9" fontId="35" fillId="23" borderId="20" xfId="58" applyNumberFormat="1" applyFont="1" applyFill="1" applyBorder="1" applyAlignment="1" applyProtection="1">
      <alignment horizontal="center" vertical="center" wrapText="1"/>
    </xf>
    <xf numFmtId="9" fontId="38" fillId="23" borderId="20" xfId="759" applyFont="1" applyFill="1" applyBorder="1" applyAlignment="1">
      <alignment horizontal="center" vertical="center" wrapText="1"/>
    </xf>
    <xf numFmtId="0" fontId="36" fillId="0" borderId="0" xfId="0" applyFont="1"/>
    <xf numFmtId="0" fontId="40" fillId="26" borderId="16" xfId="0" applyFont="1" applyFill="1" applyBorder="1" applyAlignment="1">
      <alignment horizontal="center" vertical="center" wrapText="1"/>
    </xf>
    <xf numFmtId="9" fontId="36" fillId="23" borderId="20" xfId="58" applyNumberFormat="1" applyFont="1" applyFill="1" applyBorder="1" applyAlignment="1" applyProtection="1">
      <alignment horizontal="center" vertical="center" wrapText="1"/>
    </xf>
    <xf numFmtId="9" fontId="38" fillId="23" borderId="9" xfId="759" applyFont="1" applyFill="1" applyBorder="1" applyAlignment="1">
      <alignment horizontal="center" vertical="center" wrapText="1"/>
    </xf>
    <xf numFmtId="9" fontId="38" fillId="23" borderId="10" xfId="759" applyFont="1" applyFill="1" applyBorder="1" applyAlignment="1">
      <alignment horizontal="center" vertical="center" wrapText="1"/>
    </xf>
    <xf numFmtId="0" fontId="36" fillId="23" borderId="0" xfId="0" applyFont="1" applyFill="1" applyAlignment="1">
      <alignment horizontal="left" vertical="center" wrapText="1"/>
    </xf>
    <xf numFmtId="0" fontId="36" fillId="23" borderId="0" xfId="0" applyFont="1" applyFill="1" applyAlignment="1">
      <alignment horizontal="center" vertical="center" wrapText="1"/>
    </xf>
    <xf numFmtId="0" fontId="37" fillId="23" borderId="20" xfId="0" applyFont="1" applyFill="1" applyBorder="1" applyAlignment="1">
      <alignment horizontal="center" vertical="center" wrapText="1"/>
    </xf>
    <xf numFmtId="9" fontId="37" fillId="23" borderId="20" xfId="759" applyFont="1" applyFill="1" applyBorder="1" applyAlignment="1">
      <alignment horizontal="center" vertical="center" wrapText="1"/>
    </xf>
    <xf numFmtId="9" fontId="37" fillId="23" borderId="9" xfId="759" applyFont="1" applyFill="1" applyBorder="1" applyAlignment="1">
      <alignment horizontal="center" vertical="center" wrapText="1"/>
    </xf>
    <xf numFmtId="9" fontId="37" fillId="23" borderId="10" xfId="759" applyFont="1" applyFill="1" applyBorder="1" applyAlignment="1">
      <alignment horizontal="center" vertical="center" wrapText="1"/>
    </xf>
    <xf numFmtId="167" fontId="37" fillId="23" borderId="10" xfId="759" applyNumberFormat="1" applyFont="1" applyFill="1" applyBorder="1" applyAlignment="1">
      <alignment horizontal="center" vertical="center" wrapText="1"/>
    </xf>
    <xf numFmtId="9" fontId="35" fillId="23" borderId="0" xfId="0" applyNumberFormat="1" applyFont="1" applyFill="1" applyAlignment="1">
      <alignment horizontal="center"/>
    </xf>
    <xf numFmtId="0" fontId="0" fillId="0" borderId="0" xfId="0" applyAlignment="1">
      <alignment horizontal="center" vertical="center" wrapText="1"/>
    </xf>
    <xf numFmtId="9" fontId="0" fillId="0" borderId="9" xfId="0" applyNumberFormat="1" applyBorder="1" applyAlignment="1">
      <alignment horizontal="center" vertical="center" wrapText="1"/>
    </xf>
    <xf numFmtId="171" fontId="0" fillId="0" borderId="0" xfId="0" applyNumberFormat="1" applyAlignment="1">
      <alignment horizontal="center" vertical="center" wrapText="1"/>
    </xf>
    <xf numFmtId="0" fontId="0" fillId="0" borderId="0" xfId="0" applyBorder="1" applyAlignment="1">
      <alignment horizontal="center" vertical="center" wrapText="1"/>
    </xf>
    <xf numFmtId="49" fontId="0" fillId="0" borderId="0" xfId="0" applyNumberFormat="1" applyAlignment="1">
      <alignment horizontal="center" vertical="center" wrapText="1"/>
    </xf>
    <xf numFmtId="9" fontId="0" fillId="0" borderId="9" xfId="0" applyNumberFormat="1" applyFill="1" applyBorder="1" applyAlignment="1">
      <alignment horizontal="center" vertical="center" wrapText="1"/>
    </xf>
    <xf numFmtId="9" fontId="45" fillId="32" borderId="16" xfId="0" applyNumberFormat="1" applyFont="1" applyFill="1" applyBorder="1" applyAlignment="1">
      <alignment horizontal="center" vertical="center" wrapText="1"/>
    </xf>
    <xf numFmtId="0" fontId="0" fillId="0" borderId="0" xfId="0" applyAlignment="1">
      <alignment horizontal="right"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30" borderId="9" xfId="0" applyFill="1" applyBorder="1" applyAlignment="1">
      <alignment vertical="center" wrapText="1"/>
    </xf>
    <xf numFmtId="0" fontId="0" fillId="0" borderId="0" xfId="0" applyAlignment="1">
      <alignment vertical="center" wrapText="1"/>
    </xf>
    <xf numFmtId="49" fontId="1" fillId="30" borderId="9" xfId="61" applyNumberFormat="1" applyFont="1" applyFill="1" applyBorder="1" applyAlignment="1">
      <alignment vertical="center" wrapText="1"/>
    </xf>
    <xf numFmtId="9" fontId="1" fillId="0" borderId="0" xfId="0" applyNumberFormat="1" applyFont="1" applyAlignment="1">
      <alignment vertical="center" wrapText="1"/>
    </xf>
    <xf numFmtId="0" fontId="1" fillId="32" borderId="9" xfId="0" applyFont="1" applyFill="1" applyBorder="1" applyAlignment="1">
      <alignment vertical="center" wrapText="1"/>
    </xf>
    <xf numFmtId="0" fontId="1" fillId="31" borderId="9" xfId="0" applyFont="1" applyFill="1" applyBorder="1" applyAlignment="1">
      <alignment vertical="center" wrapText="1"/>
    </xf>
    <xf numFmtId="9" fontId="0" fillId="30" borderId="9" xfId="0" applyNumberFormat="1" applyFill="1" applyBorder="1" applyAlignment="1">
      <alignment vertical="center" wrapText="1"/>
    </xf>
    <xf numFmtId="0" fontId="0" fillId="30" borderId="0" xfId="0" applyFill="1" applyAlignment="1">
      <alignment vertical="center" wrapText="1"/>
    </xf>
    <xf numFmtId="9" fontId="1" fillId="30" borderId="0" xfId="0" applyNumberFormat="1" applyFont="1" applyFill="1" applyAlignment="1">
      <alignment vertical="center" wrapText="1"/>
    </xf>
    <xf numFmtId="9" fontId="0" fillId="30" borderId="0" xfId="0" applyNumberFormat="1" applyFill="1" applyAlignment="1">
      <alignment vertical="center" wrapText="1"/>
    </xf>
    <xf numFmtId="9" fontId="0" fillId="0" borderId="0" xfId="0" applyNumberFormat="1" applyAlignment="1">
      <alignment vertical="center" wrapText="1"/>
    </xf>
    <xf numFmtId="49" fontId="1" fillId="0" borderId="9" xfId="0" applyNumberFormat="1" applyFont="1" applyFill="1" applyBorder="1" applyAlignment="1">
      <alignment vertical="center" wrapText="1"/>
    </xf>
    <xf numFmtId="9" fontId="0" fillId="0" borderId="9" xfId="0" applyNumberFormat="1" applyFill="1" applyBorder="1" applyAlignment="1">
      <alignment vertical="center" wrapText="1"/>
    </xf>
    <xf numFmtId="165" fontId="0" fillId="0" borderId="9" xfId="61" applyNumberFormat="1" applyFont="1" applyFill="1" applyBorder="1" applyAlignment="1">
      <alignment vertical="center"/>
    </xf>
    <xf numFmtId="9" fontId="0" fillId="0" borderId="9" xfId="759" applyFont="1" applyFill="1" applyBorder="1" applyAlignment="1">
      <alignment vertical="center"/>
    </xf>
    <xf numFmtId="9" fontId="47" fillId="0" borderId="9" xfId="759" applyFont="1" applyFill="1" applyBorder="1" applyAlignment="1">
      <alignment vertical="center" wrapText="1"/>
    </xf>
    <xf numFmtId="0" fontId="0" fillId="0" borderId="0" xfId="0" applyFill="1" applyAlignment="1">
      <alignment vertical="center" wrapText="1"/>
    </xf>
    <xf numFmtId="9" fontId="0" fillId="0" borderId="0" xfId="0" applyNumberFormat="1" applyFill="1" applyAlignment="1">
      <alignment vertical="center" wrapText="1"/>
    </xf>
    <xf numFmtId="9" fontId="43" fillId="0" borderId="9" xfId="759" applyFont="1" applyFill="1" applyBorder="1" applyAlignment="1">
      <alignment vertical="center"/>
    </xf>
    <xf numFmtId="0" fontId="0" fillId="0" borderId="9" xfId="61" applyNumberFormat="1" applyFont="1" applyFill="1" applyBorder="1" applyAlignment="1">
      <alignment horizontal="center" vertical="center" wrapText="1"/>
    </xf>
    <xf numFmtId="9" fontId="0" fillId="0" borderId="9" xfId="759" applyFont="1" applyFill="1" applyBorder="1" applyAlignment="1">
      <alignment horizontal="center" vertical="center"/>
    </xf>
    <xf numFmtId="1" fontId="0" fillId="0" borderId="9" xfId="61" applyNumberFormat="1" applyFont="1" applyFill="1" applyBorder="1" applyAlignment="1">
      <alignment horizontal="center" vertical="center" wrapText="1"/>
    </xf>
    <xf numFmtId="10" fontId="1" fillId="0" borderId="9" xfId="0" applyNumberFormat="1" applyFont="1" applyFill="1" applyBorder="1" applyAlignment="1">
      <alignment vertical="center"/>
    </xf>
    <xf numFmtId="0" fontId="0" fillId="29" borderId="0" xfId="0" applyFill="1" applyAlignment="1">
      <alignment vertical="center" wrapText="1"/>
    </xf>
    <xf numFmtId="9" fontId="0" fillId="29" borderId="0" xfId="0" applyNumberFormat="1" applyFill="1" applyAlignment="1">
      <alignment vertical="center" wrapText="1"/>
    </xf>
    <xf numFmtId="0" fontId="1" fillId="0" borderId="9" xfId="0" applyNumberFormat="1" applyFont="1" applyFill="1" applyBorder="1" applyAlignment="1">
      <alignment horizontal="center" vertical="center" wrapText="1"/>
    </xf>
    <xf numFmtId="9" fontId="53" fillId="0" borderId="0" xfId="0" applyNumberFormat="1" applyFont="1" applyBorder="1" applyAlignment="1">
      <alignment horizontal="right" wrapText="1" readingOrder="1"/>
    </xf>
    <xf numFmtId="9" fontId="1" fillId="0" borderId="9" xfId="759" applyFont="1" applyFill="1" applyBorder="1" applyAlignment="1">
      <alignment horizontal="center" vertical="center"/>
    </xf>
    <xf numFmtId="9" fontId="1" fillId="0" borderId="9" xfId="759" applyFont="1" applyFill="1" applyBorder="1" applyAlignment="1">
      <alignment vertical="center"/>
    </xf>
    <xf numFmtId="165" fontId="43" fillId="0" borderId="9" xfId="61" applyNumberFormat="1" applyFont="1" applyFill="1" applyBorder="1" applyAlignment="1">
      <alignment horizontal="center" vertical="center" wrapText="1"/>
    </xf>
    <xf numFmtId="165" fontId="43" fillId="0" borderId="9" xfId="61" applyFont="1" applyFill="1" applyBorder="1" applyAlignment="1">
      <alignment vertical="center"/>
    </xf>
    <xf numFmtId="165" fontId="43" fillId="0" borderId="9" xfId="61" applyFont="1" applyFill="1" applyBorder="1" applyAlignment="1">
      <alignment horizontal="center" vertical="center" wrapText="1"/>
    </xf>
    <xf numFmtId="165" fontId="0" fillId="0" borderId="9" xfId="61" applyFont="1" applyFill="1" applyBorder="1" applyAlignment="1">
      <alignment horizontal="center" vertical="center" wrapText="1"/>
    </xf>
    <xf numFmtId="165" fontId="0" fillId="0" borderId="9" xfId="61" applyNumberFormat="1" applyFont="1" applyFill="1" applyBorder="1" applyAlignment="1">
      <alignment vertical="center" wrapText="1"/>
    </xf>
    <xf numFmtId="9" fontId="43" fillId="0" borderId="9" xfId="759" applyFont="1" applyFill="1" applyBorder="1" applyAlignment="1">
      <alignment horizontal="center" vertical="center" wrapText="1"/>
    </xf>
    <xf numFmtId="9" fontId="43" fillId="0" borderId="9" xfId="759" applyFont="1" applyFill="1" applyBorder="1" applyAlignment="1">
      <alignment vertical="center" wrapText="1"/>
    </xf>
    <xf numFmtId="173" fontId="0" fillId="0" borderId="9" xfId="65" applyNumberFormat="1" applyFont="1" applyFill="1" applyBorder="1" applyAlignment="1">
      <alignment horizontal="center" vertical="center" wrapText="1"/>
    </xf>
    <xf numFmtId="172" fontId="1" fillId="0" borderId="9" xfId="65" applyNumberFormat="1" applyFont="1" applyFill="1" applyBorder="1" applyAlignment="1">
      <alignment horizontal="center" vertical="center" wrapText="1"/>
    </xf>
    <xf numFmtId="172" fontId="43" fillId="0" borderId="9" xfId="65" applyNumberFormat="1" applyFont="1" applyFill="1" applyBorder="1" applyAlignment="1">
      <alignment vertical="center" wrapText="1"/>
    </xf>
    <xf numFmtId="1" fontId="0" fillId="0" borderId="9" xfId="0" applyNumberFormat="1" applyFill="1" applyBorder="1" applyAlignment="1">
      <alignment horizontal="center" vertical="center" wrapText="1"/>
    </xf>
    <xf numFmtId="1" fontId="1" fillId="30" borderId="9" xfId="61" applyNumberFormat="1" applyFont="1" applyFill="1" applyBorder="1" applyAlignment="1">
      <alignment vertical="center"/>
    </xf>
    <xf numFmtId="9" fontId="1" fillId="0" borderId="9" xfId="759" applyFont="1" applyFill="1" applyBorder="1" applyAlignment="1">
      <alignment horizontal="center" vertical="center" wrapText="1"/>
    </xf>
    <xf numFmtId="9" fontId="0" fillId="0" borderId="9" xfId="759" applyFont="1" applyFill="1" applyBorder="1" applyAlignment="1">
      <alignment horizontal="right" vertical="center"/>
    </xf>
    <xf numFmtId="10" fontId="0" fillId="30" borderId="9" xfId="759" applyNumberFormat="1" applyFont="1" applyFill="1" applyBorder="1" applyAlignment="1">
      <alignment horizontal="center" vertical="center" wrapText="1"/>
    </xf>
    <xf numFmtId="1" fontId="0" fillId="30" borderId="9" xfId="759" applyNumberFormat="1" applyFont="1" applyFill="1" applyBorder="1" applyAlignment="1">
      <alignment horizontal="center" vertical="center" wrapText="1"/>
    </xf>
    <xf numFmtId="9" fontId="0" fillId="0" borderId="9" xfId="0" applyNumberFormat="1" applyFill="1" applyBorder="1" applyAlignment="1">
      <alignment horizontal="center" vertical="center"/>
    </xf>
    <xf numFmtId="170" fontId="0" fillId="0" borderId="9" xfId="61" applyNumberFormat="1" applyFont="1" applyFill="1" applyBorder="1" applyAlignment="1">
      <alignment horizontal="center" vertical="center"/>
    </xf>
    <xf numFmtId="9" fontId="43" fillId="0" borderId="9" xfId="759" applyFont="1" applyFill="1" applyBorder="1" applyAlignment="1">
      <alignment horizontal="center" vertical="center"/>
    </xf>
    <xf numFmtId="0" fontId="43" fillId="0" borderId="9" xfId="759" applyNumberFormat="1" applyFont="1" applyFill="1" applyBorder="1" applyAlignment="1">
      <alignment horizontal="center" vertical="center"/>
    </xf>
    <xf numFmtId="9" fontId="0" fillId="0" borderId="9" xfId="61" applyNumberFormat="1" applyFont="1" applyFill="1" applyBorder="1" applyAlignment="1">
      <alignment horizontal="center" vertical="center"/>
    </xf>
    <xf numFmtId="167" fontId="43" fillId="0" borderId="9" xfId="759" applyNumberFormat="1" applyFont="1" applyFill="1" applyBorder="1" applyAlignment="1">
      <alignment horizontal="center" vertical="center" wrapText="1"/>
    </xf>
    <xf numFmtId="170" fontId="43" fillId="0" borderId="9" xfId="61" applyNumberFormat="1" applyFont="1" applyFill="1" applyBorder="1" applyAlignment="1">
      <alignment horizontal="center" vertical="center" wrapText="1"/>
    </xf>
    <xf numFmtId="1" fontId="0" fillId="0" borderId="9" xfId="61" applyNumberFormat="1" applyFont="1" applyFill="1" applyBorder="1" applyAlignment="1">
      <alignment horizontal="center" vertical="center"/>
    </xf>
    <xf numFmtId="49" fontId="1" fillId="29" borderId="9" xfId="61" applyNumberFormat="1" applyFont="1" applyFill="1" applyBorder="1" applyAlignment="1">
      <alignment vertical="center" wrapText="1"/>
    </xf>
    <xf numFmtId="9" fontId="1" fillId="29" borderId="0" xfId="0" applyNumberFormat="1" applyFont="1" applyFill="1" applyAlignment="1">
      <alignment vertical="center" wrapText="1"/>
    </xf>
    <xf numFmtId="0" fontId="42" fillId="0" borderId="0" xfId="0" applyFont="1" applyAlignment="1">
      <alignment horizontal="right" vertical="center" wrapText="1"/>
    </xf>
    <xf numFmtId="10" fontId="0" fillId="30" borderId="9" xfId="759" applyNumberFormat="1" applyFont="1" applyFill="1" applyBorder="1" applyAlignment="1">
      <alignment horizontal="right" vertical="center" wrapText="1"/>
    </xf>
    <xf numFmtId="9" fontId="0" fillId="0" borderId="9" xfId="0" applyNumberFormat="1" applyFill="1" applyBorder="1" applyAlignment="1">
      <alignment horizontal="right" vertical="center" wrapText="1"/>
    </xf>
    <xf numFmtId="9" fontId="0" fillId="0" borderId="9" xfId="0" applyNumberFormat="1" applyFill="1" applyBorder="1" applyAlignment="1">
      <alignment horizontal="right" vertical="center"/>
    </xf>
    <xf numFmtId="170" fontId="0" fillId="0" borderId="9" xfId="61" applyNumberFormat="1" applyFont="1" applyFill="1" applyBorder="1" applyAlignment="1">
      <alignment horizontal="right" vertical="center"/>
    </xf>
    <xf numFmtId="165" fontId="43" fillId="0" borderId="9" xfId="61" applyFont="1" applyFill="1" applyBorder="1" applyAlignment="1">
      <alignment horizontal="right" vertical="center"/>
    </xf>
    <xf numFmtId="165" fontId="1" fillId="0" borderId="9" xfId="61" applyFont="1" applyFill="1" applyBorder="1" applyAlignment="1">
      <alignment horizontal="right" vertical="center" wrapText="1"/>
    </xf>
    <xf numFmtId="165" fontId="0" fillId="0" borderId="9" xfId="61" applyNumberFormat="1" applyFont="1" applyFill="1" applyBorder="1" applyAlignment="1">
      <alignment horizontal="right" vertical="center" wrapText="1"/>
    </xf>
    <xf numFmtId="9" fontId="43" fillId="0" borderId="9" xfId="759" applyFont="1" applyFill="1" applyBorder="1" applyAlignment="1">
      <alignment horizontal="right" vertical="center"/>
    </xf>
    <xf numFmtId="0" fontId="43" fillId="0" borderId="9" xfId="759" applyNumberFormat="1" applyFont="1" applyFill="1" applyBorder="1" applyAlignment="1">
      <alignment horizontal="right" vertical="center"/>
    </xf>
    <xf numFmtId="9" fontId="0" fillId="0" borderId="9" xfId="61" applyNumberFormat="1" applyFont="1" applyFill="1" applyBorder="1" applyAlignment="1">
      <alignment horizontal="right" vertical="center"/>
    </xf>
    <xf numFmtId="167" fontId="43" fillId="0" borderId="9" xfId="759" applyNumberFormat="1" applyFont="1" applyFill="1" applyBorder="1" applyAlignment="1">
      <alignment horizontal="right" vertical="center" wrapText="1"/>
    </xf>
    <xf numFmtId="170" fontId="43" fillId="0" borderId="9" xfId="61" applyNumberFormat="1" applyFont="1" applyFill="1" applyBorder="1" applyAlignment="1">
      <alignment horizontal="right" vertical="center" wrapText="1"/>
    </xf>
    <xf numFmtId="1" fontId="0" fillId="0" borderId="9" xfId="61" applyNumberFormat="1" applyFont="1" applyFill="1" applyBorder="1" applyAlignment="1">
      <alignment horizontal="right" vertical="center" wrapText="1"/>
    </xf>
    <xf numFmtId="1" fontId="0" fillId="0" borderId="9" xfId="61" applyNumberFormat="1" applyFont="1" applyFill="1" applyBorder="1" applyAlignment="1">
      <alignment horizontal="right" vertical="center"/>
    </xf>
    <xf numFmtId="49" fontId="1" fillId="29" borderId="9" xfId="0" applyNumberFormat="1" applyFont="1" applyFill="1" applyBorder="1" applyAlignment="1">
      <alignment vertical="center" wrapText="1"/>
    </xf>
    <xf numFmtId="167" fontId="1" fillId="29" borderId="9" xfId="759" applyNumberFormat="1" applyFont="1" applyFill="1" applyBorder="1" applyAlignment="1">
      <alignment horizontal="center" vertical="center" wrapText="1"/>
    </xf>
    <xf numFmtId="165" fontId="0" fillId="29" borderId="9" xfId="61" applyNumberFormat="1" applyFont="1" applyFill="1" applyBorder="1" applyAlignment="1">
      <alignment vertical="center"/>
    </xf>
    <xf numFmtId="174" fontId="0" fillId="29" borderId="9" xfId="759" applyNumberFormat="1" applyFont="1" applyFill="1" applyBorder="1" applyAlignment="1">
      <alignment horizontal="center" vertical="center"/>
    </xf>
    <xf numFmtId="9" fontId="43" fillId="29" borderId="9" xfId="759" applyFont="1" applyFill="1" applyBorder="1" applyAlignment="1">
      <alignment horizontal="center" vertical="center" wrapText="1"/>
    </xf>
    <xf numFmtId="9" fontId="43" fillId="29" borderId="9" xfId="759" applyFont="1" applyFill="1" applyBorder="1" applyAlignment="1">
      <alignment vertical="center" wrapText="1"/>
    </xf>
    <xf numFmtId="9" fontId="43" fillId="29" borderId="9" xfId="759" applyFont="1" applyFill="1" applyBorder="1" applyAlignment="1">
      <alignment horizontal="right" vertical="center" wrapText="1"/>
    </xf>
    <xf numFmtId="9" fontId="0" fillId="29" borderId="9" xfId="0" applyNumberFormat="1" applyFill="1" applyBorder="1" applyAlignment="1">
      <alignment horizontal="center" vertical="center" wrapText="1"/>
    </xf>
    <xf numFmtId="9" fontId="0" fillId="29" borderId="9" xfId="759" applyFont="1" applyFill="1" applyBorder="1" applyAlignment="1">
      <alignment horizontal="right" vertical="center"/>
    </xf>
    <xf numFmtId="1" fontId="47" fillId="0" borderId="9" xfId="759" applyNumberFormat="1" applyFont="1" applyFill="1" applyBorder="1" applyAlignment="1">
      <alignment vertical="center" wrapText="1"/>
    </xf>
    <xf numFmtId="2" fontId="47" fillId="0" borderId="9" xfId="759" applyNumberFormat="1" applyFont="1" applyFill="1" applyBorder="1" applyAlignment="1">
      <alignment vertical="center" wrapText="1"/>
    </xf>
    <xf numFmtId="2" fontId="47" fillId="29" borderId="9" xfId="759" applyNumberFormat="1" applyFont="1" applyFill="1" applyBorder="1" applyAlignment="1">
      <alignment vertical="center" wrapText="1"/>
    </xf>
    <xf numFmtId="1" fontId="0" fillId="0" borderId="9" xfId="759" applyNumberFormat="1" applyFont="1" applyFill="1" applyBorder="1" applyAlignment="1">
      <alignment horizontal="right" vertical="center" wrapText="1"/>
    </xf>
    <xf numFmtId="9" fontId="1" fillId="29" borderId="9" xfId="0" applyNumberFormat="1" applyFont="1" applyFill="1" applyBorder="1" applyAlignment="1">
      <alignment horizontal="center" vertical="center" wrapText="1"/>
    </xf>
    <xf numFmtId="9" fontId="43" fillId="29" borderId="9" xfId="759" applyFont="1" applyFill="1" applyBorder="1" applyAlignment="1">
      <alignment horizontal="right" vertical="center"/>
    </xf>
    <xf numFmtId="9" fontId="43" fillId="29" borderId="9" xfId="759" applyFont="1" applyFill="1" applyBorder="1" applyAlignment="1">
      <alignment vertical="center"/>
    </xf>
    <xf numFmtId="9" fontId="1" fillId="29" borderId="9" xfId="759" applyFont="1" applyFill="1" applyBorder="1" applyAlignment="1">
      <alignment vertical="center"/>
    </xf>
    <xf numFmtId="9" fontId="43" fillId="29" borderId="9" xfId="759" applyFont="1" applyFill="1" applyBorder="1" applyAlignment="1">
      <alignment horizontal="center" vertical="center"/>
    </xf>
    <xf numFmtId="9" fontId="0" fillId="29" borderId="9" xfId="0" applyNumberFormat="1" applyFill="1" applyBorder="1" applyAlignment="1">
      <alignment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0" fontId="0" fillId="29" borderId="9" xfId="0" applyFill="1" applyBorder="1" applyAlignment="1">
      <alignment vertical="center" wrapText="1"/>
    </xf>
    <xf numFmtId="10" fontId="0" fillId="30" borderId="9" xfId="0" applyNumberFormat="1" applyFill="1" applyBorder="1" applyAlignment="1">
      <alignment vertical="center" wrapText="1"/>
    </xf>
    <xf numFmtId="9" fontId="47" fillId="0" borderId="9" xfId="759" applyNumberFormat="1" applyFont="1" applyFill="1" applyBorder="1" applyAlignment="1">
      <alignment vertical="center" wrapText="1"/>
    </xf>
    <xf numFmtId="1" fontId="1" fillId="0" borderId="9" xfId="61" applyNumberFormat="1" applyFont="1" applyFill="1" applyBorder="1" applyAlignment="1">
      <alignment horizontal="center" vertical="center" wrapText="1"/>
    </xf>
    <xf numFmtId="2" fontId="0" fillId="0" borderId="9" xfId="61" applyNumberFormat="1" applyFont="1" applyFill="1" applyBorder="1" applyAlignment="1">
      <alignment horizontal="right" vertical="center"/>
    </xf>
    <xf numFmtId="10" fontId="43" fillId="0" borderId="9" xfId="759" applyNumberFormat="1" applyFont="1" applyFill="1" applyBorder="1" applyAlignment="1">
      <alignment horizontal="right" vertical="center" wrapText="1"/>
    </xf>
    <xf numFmtId="10" fontId="43" fillId="0" borderId="9" xfId="759" applyNumberFormat="1" applyFont="1" applyFill="1" applyBorder="1" applyAlignment="1">
      <alignment vertical="center" wrapText="1"/>
    </xf>
    <xf numFmtId="9" fontId="43" fillId="0" borderId="9" xfId="759" applyNumberFormat="1" applyFont="1" applyFill="1" applyBorder="1" applyAlignment="1">
      <alignment horizontal="center" vertical="center" wrapText="1"/>
    </xf>
    <xf numFmtId="10" fontId="43" fillId="0" borderId="9" xfId="759" applyNumberFormat="1" applyFont="1" applyFill="1" applyBorder="1" applyAlignment="1">
      <alignment horizontal="center" vertical="center" wrapText="1"/>
    </xf>
    <xf numFmtId="167" fontId="0" fillId="0" borderId="9" xfId="759" applyNumberFormat="1" applyFont="1" applyFill="1" applyBorder="1" applyAlignment="1">
      <alignment vertical="center"/>
    </xf>
    <xf numFmtId="10" fontId="0" fillId="0" borderId="9" xfId="759" applyNumberFormat="1" applyFont="1" applyFill="1" applyBorder="1" applyAlignment="1">
      <alignment vertical="center"/>
    </xf>
    <xf numFmtId="10" fontId="1" fillId="0" borderId="9" xfId="759" applyNumberFormat="1" applyFont="1" applyFill="1" applyBorder="1" applyAlignment="1">
      <alignment vertical="center"/>
    </xf>
    <xf numFmtId="10" fontId="0" fillId="0" borderId="9" xfId="759" applyNumberFormat="1" applyFont="1" applyFill="1" applyBorder="1" applyAlignment="1">
      <alignment horizontal="right" vertical="center"/>
    </xf>
    <xf numFmtId="9" fontId="0" fillId="0" borderId="9" xfId="759" applyNumberFormat="1" applyFont="1" applyFill="1" applyBorder="1" applyAlignment="1">
      <alignment horizontal="center" vertical="center"/>
    </xf>
    <xf numFmtId="9" fontId="46" fillId="29" borderId="9" xfId="61" applyNumberFormat="1" applyFont="1" applyFill="1" applyBorder="1" applyAlignment="1">
      <alignment horizontal="right" vertical="center"/>
    </xf>
    <xf numFmtId="0" fontId="1" fillId="29" borderId="9" xfId="61" applyNumberFormat="1" applyFont="1" applyFill="1" applyBorder="1" applyAlignment="1">
      <alignment vertical="center"/>
    </xf>
    <xf numFmtId="9" fontId="46" fillId="29" borderId="9" xfId="61" applyNumberFormat="1" applyFont="1" applyFill="1" applyBorder="1" applyAlignment="1">
      <alignment horizontal="center" vertical="center"/>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174" fontId="0" fillId="0" borderId="9" xfId="759" applyNumberFormat="1" applyFont="1" applyFill="1" applyBorder="1" applyAlignment="1">
      <alignment vertical="center"/>
    </xf>
    <xf numFmtId="10" fontId="0" fillId="0" borderId="9" xfId="759" applyNumberFormat="1" applyFont="1" applyFill="1" applyBorder="1" applyAlignment="1">
      <alignment horizontal="center" vertical="center"/>
    </xf>
    <xf numFmtId="10" fontId="47" fillId="0" borderId="9" xfId="759" applyNumberFormat="1" applyFont="1" applyFill="1" applyBorder="1" applyAlignment="1">
      <alignment vertical="center" wrapText="1"/>
    </xf>
    <xf numFmtId="0" fontId="33" fillId="32" borderId="9" xfId="0" applyFont="1" applyFill="1" applyBorder="1" applyAlignment="1">
      <alignment horizontal="center" vertical="center" wrapText="1"/>
    </xf>
    <xf numFmtId="0" fontId="33" fillId="29" borderId="9" xfId="0" applyFont="1" applyFill="1" applyBorder="1" applyAlignment="1">
      <alignment horizontal="center" vertical="center" wrapText="1"/>
    </xf>
    <xf numFmtId="0" fontId="33" fillId="31" borderId="9" xfId="0" applyFont="1" applyFill="1" applyBorder="1" applyAlignment="1">
      <alignment horizontal="center" vertical="center" wrapText="1"/>
    </xf>
    <xf numFmtId="0" fontId="44" fillId="27" borderId="9" xfId="0" applyFont="1" applyFill="1" applyBorder="1" applyAlignment="1">
      <alignment horizontal="center" vertical="center" wrapText="1"/>
    </xf>
    <xf numFmtId="0" fontId="0" fillId="30" borderId="9" xfId="0" applyNumberFormat="1" applyFill="1" applyBorder="1" applyAlignment="1">
      <alignment horizontal="center" vertical="center" wrapText="1"/>
    </xf>
    <xf numFmtId="2" fontId="0" fillId="30" borderId="9" xfId="759" applyNumberFormat="1" applyFont="1" applyFill="1" applyBorder="1" applyAlignment="1">
      <alignment horizontal="right" vertical="center" wrapText="1"/>
    </xf>
    <xf numFmtId="2" fontId="0" fillId="30" borderId="9" xfId="759" applyNumberFormat="1" applyFont="1" applyFill="1" applyBorder="1" applyAlignment="1">
      <alignment horizontal="center" vertical="center" wrapText="1"/>
    </xf>
    <xf numFmtId="9" fontId="48" fillId="32" borderId="9" xfId="0" applyNumberFormat="1" applyFont="1" applyFill="1" applyBorder="1" applyAlignment="1">
      <alignment vertical="center" wrapText="1"/>
    </xf>
    <xf numFmtId="1" fontId="0" fillId="30" borderId="9" xfId="759" applyNumberFormat="1" applyFont="1" applyFill="1" applyBorder="1" applyAlignment="1">
      <alignment horizontal="right" vertical="center" wrapText="1"/>
    </xf>
    <xf numFmtId="1" fontId="0" fillId="30" borderId="9" xfId="0" applyNumberFormat="1" applyFill="1" applyBorder="1" applyAlignment="1">
      <alignment vertical="center" wrapText="1"/>
    </xf>
    <xf numFmtId="10" fontId="0" fillId="29" borderId="9" xfId="759" applyNumberFormat="1" applyFont="1" applyFill="1" applyBorder="1" applyAlignment="1">
      <alignment horizontal="right" vertical="center" wrapText="1"/>
    </xf>
    <xf numFmtId="10" fontId="0" fillId="29" borderId="9" xfId="0" applyNumberFormat="1" applyFill="1" applyBorder="1" applyAlignment="1">
      <alignment vertical="center" wrapText="1"/>
    </xf>
    <xf numFmtId="10" fontId="0" fillId="29" borderId="9" xfId="759" applyNumberFormat="1" applyFont="1" applyFill="1" applyBorder="1" applyAlignment="1">
      <alignment horizontal="center" vertical="center" wrapText="1"/>
    </xf>
    <xf numFmtId="9" fontId="48" fillId="29" borderId="9" xfId="0" applyNumberFormat="1" applyFont="1" applyFill="1" applyBorder="1" applyAlignment="1">
      <alignment vertical="center" wrapText="1"/>
    </xf>
    <xf numFmtId="9" fontId="0" fillId="30" borderId="9" xfId="0" applyNumberFormat="1" applyFill="1" applyBorder="1" applyAlignment="1">
      <alignment horizontal="center" vertical="center" wrapText="1"/>
    </xf>
    <xf numFmtId="167" fontId="48" fillId="32" borderId="9" xfId="0" applyNumberFormat="1" applyFont="1" applyFill="1" applyBorder="1" applyAlignment="1">
      <alignment vertical="center" wrapText="1"/>
    </xf>
    <xf numFmtId="1" fontId="0" fillId="30" borderId="9" xfId="0" applyNumberFormat="1" applyFill="1" applyBorder="1" applyAlignment="1">
      <alignment horizontal="center" vertical="center" wrapText="1"/>
    </xf>
    <xf numFmtId="9" fontId="1" fillId="0" borderId="9" xfId="759" applyFont="1" applyFill="1" applyBorder="1" applyAlignment="1">
      <alignment horizontal="right" vertical="center"/>
    </xf>
    <xf numFmtId="0" fontId="7" fillId="23" borderId="9" xfId="0" applyFont="1" applyFill="1" applyBorder="1" applyAlignment="1">
      <alignment horizontal="center" vertical="center" wrapText="1"/>
    </xf>
    <xf numFmtId="0" fontId="9" fillId="23" borderId="0" xfId="0" applyFont="1" applyFill="1" applyBorder="1" applyAlignment="1">
      <alignment horizontal="center" vertical="center" wrapText="1"/>
    </xf>
    <xf numFmtId="0" fontId="11" fillId="23" borderId="0" xfId="0" applyFont="1" applyFill="1" applyBorder="1" applyAlignment="1">
      <alignment horizontal="center" vertical="center" wrapText="1"/>
    </xf>
    <xf numFmtId="0" fontId="7" fillId="23" borderId="22" xfId="0" applyFont="1" applyFill="1" applyBorder="1" applyAlignment="1">
      <alignment horizontal="center" vertical="center" wrapText="1"/>
    </xf>
    <xf numFmtId="0" fontId="8" fillId="23" borderId="21" xfId="0" applyFont="1" applyFill="1" applyBorder="1" applyAlignment="1">
      <alignment horizontal="center" vertical="center" wrapText="1"/>
    </xf>
    <xf numFmtId="1" fontId="32" fillId="28" borderId="17" xfId="0" applyNumberFormat="1" applyFont="1" applyFill="1" applyBorder="1" applyAlignment="1">
      <alignment horizontal="center" vertical="center" wrapText="1"/>
    </xf>
    <xf numFmtId="1" fontId="32" fillId="28" borderId="23" xfId="0" applyNumberFormat="1" applyFont="1" applyFill="1" applyBorder="1" applyAlignment="1">
      <alignment horizontal="center" vertical="center" wrapText="1"/>
    </xf>
    <xf numFmtId="9" fontId="39" fillId="23" borderId="11" xfId="759" applyNumberFormat="1" applyFont="1" applyFill="1" applyBorder="1" applyAlignment="1">
      <alignment horizontal="center" vertical="center" wrapText="1"/>
    </xf>
    <xf numFmtId="9" fontId="39" fillId="23" borderId="13" xfId="759" applyNumberFormat="1" applyFont="1" applyFill="1" applyBorder="1" applyAlignment="1">
      <alignment horizontal="center" vertical="center" wrapText="1"/>
    </xf>
    <xf numFmtId="9" fontId="39" fillId="23" borderId="24" xfId="759" applyNumberFormat="1" applyFont="1" applyFill="1" applyBorder="1" applyAlignment="1">
      <alignment horizontal="center" vertical="center" wrapText="1"/>
    </xf>
    <xf numFmtId="0" fontId="3" fillId="33" borderId="17" xfId="0" applyFont="1" applyFill="1" applyBorder="1" applyAlignment="1">
      <alignment horizontal="center" vertical="center" wrapText="1"/>
    </xf>
    <xf numFmtId="0" fontId="3" fillId="33" borderId="18" xfId="0" applyFont="1" applyFill="1" applyBorder="1" applyAlignment="1">
      <alignment horizontal="center" vertical="center" wrapText="1"/>
    </xf>
    <xf numFmtId="0" fontId="3" fillId="33" borderId="23" xfId="0" applyFont="1" applyFill="1" applyBorder="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0" fontId="0" fillId="29" borderId="9" xfId="0" applyFill="1" applyBorder="1" applyAlignment="1">
      <alignment vertical="center" wrapText="1"/>
    </xf>
    <xf numFmtId="0" fontId="1" fillId="0" borderId="9" xfId="0" applyFont="1" applyFill="1" applyBorder="1" applyAlignment="1">
      <alignment horizontal="left" vertical="center" wrapText="1"/>
    </xf>
    <xf numFmtId="0" fontId="41" fillId="0" borderId="18" xfId="0" applyFont="1" applyBorder="1" applyAlignment="1">
      <alignment horizontal="center" vertical="center" wrapText="1"/>
    </xf>
    <xf numFmtId="0" fontId="41" fillId="0" borderId="18" xfId="0" applyFont="1" applyBorder="1" applyAlignment="1">
      <alignment horizontal="right" vertical="center" wrapText="1"/>
    </xf>
    <xf numFmtId="0" fontId="33" fillId="27" borderId="9" xfId="0" applyFont="1" applyFill="1" applyBorder="1" applyAlignment="1">
      <alignment horizontal="center" vertical="center" wrapText="1"/>
    </xf>
    <xf numFmtId="0" fontId="1" fillId="29" borderId="9" xfId="0" applyFont="1" applyFill="1" applyBorder="1" applyAlignment="1">
      <alignment horizontal="left" vertical="center" wrapText="1"/>
    </xf>
    <xf numFmtId="166" fontId="42" fillId="0" borderId="0" xfId="0" applyNumberFormat="1" applyFont="1" applyBorder="1" applyAlignment="1">
      <alignment horizontal="center" vertical="center" wrapText="1"/>
    </xf>
    <xf numFmtId="171" fontId="33" fillId="27" borderId="9" xfId="0" applyNumberFormat="1" applyFont="1" applyFill="1"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41" fillId="0" borderId="29" xfId="0" applyFont="1" applyBorder="1" applyAlignment="1">
      <alignment horizontal="center" vertical="center" wrapText="1"/>
    </xf>
    <xf numFmtId="0" fontId="41" fillId="0" borderId="30" xfId="0" applyFont="1" applyBorder="1" applyAlignment="1">
      <alignment horizontal="center" vertical="center" wrapText="1"/>
    </xf>
    <xf numFmtId="0" fontId="41" fillId="0" borderId="31" xfId="0" applyFont="1" applyBorder="1" applyAlignment="1">
      <alignment horizontal="center" vertical="center" wrapText="1"/>
    </xf>
    <xf numFmtId="49" fontId="33" fillId="27" borderId="9" xfId="0" applyNumberFormat="1" applyFont="1" applyFill="1" applyBorder="1" applyAlignment="1">
      <alignment horizontal="center" vertical="center" wrapText="1"/>
    </xf>
    <xf numFmtId="0" fontId="51" fillId="0" borderId="0" xfId="0" applyFont="1" applyAlignment="1">
      <alignment horizontal="center" vertical="center"/>
    </xf>
    <xf numFmtId="0" fontId="52" fillId="0" borderId="0" xfId="0" applyFont="1" applyAlignment="1">
      <alignment horizontal="center"/>
    </xf>
    <xf numFmtId="0" fontId="1" fillId="0" borderId="0" xfId="0" applyFont="1" applyAlignment="1">
      <alignment horizontal="center"/>
    </xf>
    <xf numFmtId="0" fontId="0" fillId="0" borderId="0" xfId="0" applyAlignment="1">
      <alignment horizontal="center"/>
    </xf>
    <xf numFmtId="14" fontId="0" fillId="0" borderId="0" xfId="0" applyNumberFormat="1" applyAlignment="1">
      <alignment horizontal="center"/>
    </xf>
    <xf numFmtId="0" fontId="3" fillId="0" borderId="25"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6" xfId="0" applyFont="1" applyBorder="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vertical="center" wrapText="1"/>
    </xf>
  </cellXfs>
  <cellStyles count="768">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Coma 2" xfId="28"/>
    <cellStyle name="Euro" xfId="29"/>
    <cellStyle name="Euro 10" xfId="30"/>
    <cellStyle name="Euro 11" xfId="31"/>
    <cellStyle name="Euro 12" xfId="32"/>
    <cellStyle name="Euro 13" xfId="33"/>
    <cellStyle name="Euro 14" xfId="34"/>
    <cellStyle name="Euro 15" xfId="35"/>
    <cellStyle name="Euro 16" xfId="36"/>
    <cellStyle name="Euro 17" xfId="37"/>
    <cellStyle name="Euro 18" xfId="38"/>
    <cellStyle name="Euro 19" xfId="39"/>
    <cellStyle name="Euro 2" xfId="40"/>
    <cellStyle name="Euro 20" xfId="41"/>
    <cellStyle name="Euro 21" xfId="42"/>
    <cellStyle name="Euro 22" xfId="43"/>
    <cellStyle name="Euro 23" xfId="44"/>
    <cellStyle name="Euro 3" xfId="45"/>
    <cellStyle name="Euro 4" xfId="46"/>
    <cellStyle name="Euro 5" xfId="47"/>
    <cellStyle name="Euro 6" xfId="48"/>
    <cellStyle name="Euro 7" xfId="49"/>
    <cellStyle name="Euro 8" xfId="50"/>
    <cellStyle name="Euro 9" xfId="51"/>
    <cellStyle name="Explanatory Text" xfId="52"/>
    <cellStyle name="Good" xfId="53"/>
    <cellStyle name="Heading 1" xfId="54"/>
    <cellStyle name="Heading 2" xfId="55"/>
    <cellStyle name="Heading 3" xfId="56"/>
    <cellStyle name="Heading 4" xfId="57"/>
    <cellStyle name="Hipervínculo" xfId="58" builtinId="8"/>
    <cellStyle name="Input" xfId="59"/>
    <cellStyle name="Linked Cell" xfId="60"/>
    <cellStyle name="Millares" xfId="61" builtinId="3"/>
    <cellStyle name="Millares 58" xfId="62"/>
    <cellStyle name="Millares 7" xfId="63"/>
    <cellStyle name="Millares 7 2" xfId="64"/>
    <cellStyle name="Moneda" xfId="65" builtinId="4"/>
    <cellStyle name="Moneda 2 2" xfId="66"/>
    <cellStyle name="Normal" xfId="0" builtinId="0"/>
    <cellStyle name="Normal 2 10" xfId="67"/>
    <cellStyle name="Normal 2 100" xfId="68"/>
    <cellStyle name="Normal 2 101" xfId="69"/>
    <cellStyle name="Normal 2 102" xfId="70"/>
    <cellStyle name="Normal 2 103" xfId="71"/>
    <cellStyle name="Normal 2 104" xfId="72"/>
    <cellStyle name="Normal 2 105" xfId="73"/>
    <cellStyle name="Normal 2 106" xfId="74"/>
    <cellStyle name="Normal 2 107" xfId="75"/>
    <cellStyle name="Normal 2 108" xfId="76"/>
    <cellStyle name="Normal 2 109" xfId="77"/>
    <cellStyle name="Normal 2 11" xfId="78"/>
    <cellStyle name="Normal 2 110" xfId="79"/>
    <cellStyle name="Normal 2 111" xfId="80"/>
    <cellStyle name="Normal 2 112" xfId="81"/>
    <cellStyle name="Normal 2 113" xfId="82"/>
    <cellStyle name="Normal 2 114" xfId="83"/>
    <cellStyle name="Normal 2 115" xfId="84"/>
    <cellStyle name="Normal 2 116" xfId="85"/>
    <cellStyle name="Normal 2 117" xfId="86"/>
    <cellStyle name="Normal 2 118" xfId="87"/>
    <cellStyle name="Normal 2 119" xfId="88"/>
    <cellStyle name="Normal 2 12" xfId="89"/>
    <cellStyle name="Normal 2 120" xfId="90"/>
    <cellStyle name="Normal 2 121" xfId="91"/>
    <cellStyle name="Normal 2 122" xfId="92"/>
    <cellStyle name="Normal 2 123" xfId="93"/>
    <cellStyle name="Normal 2 124" xfId="94"/>
    <cellStyle name="Normal 2 125" xfId="95"/>
    <cellStyle name="Normal 2 126" xfId="96"/>
    <cellStyle name="Normal 2 127" xfId="97"/>
    <cellStyle name="Normal 2 128" xfId="98"/>
    <cellStyle name="Normal 2 129" xfId="99"/>
    <cellStyle name="Normal 2 13" xfId="100"/>
    <cellStyle name="Normal 2 130" xfId="101"/>
    <cellStyle name="Normal 2 131" xfId="102"/>
    <cellStyle name="Normal 2 132" xfId="103"/>
    <cellStyle name="Normal 2 133" xfId="104"/>
    <cellStyle name="Normal 2 134" xfId="105"/>
    <cellStyle name="Normal 2 135" xfId="106"/>
    <cellStyle name="Normal 2 136" xfId="107"/>
    <cellStyle name="Normal 2 137" xfId="108"/>
    <cellStyle name="Normal 2 138" xfId="109"/>
    <cellStyle name="Normal 2 139" xfId="110"/>
    <cellStyle name="Normal 2 14" xfId="111"/>
    <cellStyle name="Normal 2 140" xfId="112"/>
    <cellStyle name="Normal 2 141" xfId="113"/>
    <cellStyle name="Normal 2 142" xfId="114"/>
    <cellStyle name="Normal 2 143" xfId="115"/>
    <cellStyle name="Normal 2 144" xfId="116"/>
    <cellStyle name="Normal 2 145" xfId="117"/>
    <cellStyle name="Normal 2 146" xfId="118"/>
    <cellStyle name="Normal 2 147" xfId="119"/>
    <cellStyle name="Normal 2 148" xfId="120"/>
    <cellStyle name="Normal 2 149" xfId="121"/>
    <cellStyle name="Normal 2 15" xfId="122"/>
    <cellStyle name="Normal 2 15 10" xfId="123"/>
    <cellStyle name="Normal 2 15 11" xfId="124"/>
    <cellStyle name="Normal 2 15 12" xfId="125"/>
    <cellStyle name="Normal 2 15 13" xfId="126"/>
    <cellStyle name="Normal 2 15 14" xfId="127"/>
    <cellStyle name="Normal 2 15 15" xfId="128"/>
    <cellStyle name="Normal 2 15 16" xfId="129"/>
    <cellStyle name="Normal 2 15 17" xfId="130"/>
    <cellStyle name="Normal 2 15 18" xfId="131"/>
    <cellStyle name="Normal 2 15 19" xfId="132"/>
    <cellStyle name="Normal 2 15 2" xfId="133"/>
    <cellStyle name="Normal 2 15 20" xfId="134"/>
    <cellStyle name="Normal 2 15 21" xfId="135"/>
    <cellStyle name="Normal 2 15 3" xfId="136"/>
    <cellStyle name="Normal 2 15 4" xfId="137"/>
    <cellStyle name="Normal 2 15 5" xfId="138"/>
    <cellStyle name="Normal 2 15 6" xfId="139"/>
    <cellStyle name="Normal 2 15 7" xfId="140"/>
    <cellStyle name="Normal 2 15 8" xfId="141"/>
    <cellStyle name="Normal 2 15 9" xfId="142"/>
    <cellStyle name="Normal 2 150" xfId="143"/>
    <cellStyle name="Normal 2 151" xfId="144"/>
    <cellStyle name="Normal 2 152" xfId="145"/>
    <cellStyle name="Normal 2 153" xfId="146"/>
    <cellStyle name="Normal 2 154" xfId="147"/>
    <cellStyle name="Normal 2 155" xfId="148"/>
    <cellStyle name="Normal 2 156" xfId="149"/>
    <cellStyle name="Normal 2 157" xfId="150"/>
    <cellStyle name="Normal 2 158" xfId="151"/>
    <cellStyle name="Normal 2 159" xfId="152"/>
    <cellStyle name="Normal 2 16" xfId="153"/>
    <cellStyle name="Normal 2 16 10" xfId="154"/>
    <cellStyle name="Normal 2 16 11" xfId="155"/>
    <cellStyle name="Normal 2 16 12" xfId="156"/>
    <cellStyle name="Normal 2 16 13" xfId="157"/>
    <cellStyle name="Normal 2 16 14" xfId="158"/>
    <cellStyle name="Normal 2 16 15" xfId="159"/>
    <cellStyle name="Normal 2 16 16" xfId="160"/>
    <cellStyle name="Normal 2 16 17" xfId="161"/>
    <cellStyle name="Normal 2 16 18" xfId="162"/>
    <cellStyle name="Normal 2 16 19" xfId="163"/>
    <cellStyle name="Normal 2 16 2" xfId="164"/>
    <cellStyle name="Normal 2 16 20" xfId="165"/>
    <cellStyle name="Normal 2 16 21" xfId="166"/>
    <cellStyle name="Normal 2 16 3" xfId="167"/>
    <cellStyle name="Normal 2 16 4" xfId="168"/>
    <cellStyle name="Normal 2 16 5" xfId="169"/>
    <cellStyle name="Normal 2 16 6" xfId="170"/>
    <cellStyle name="Normal 2 16 7" xfId="171"/>
    <cellStyle name="Normal 2 16 8" xfId="172"/>
    <cellStyle name="Normal 2 16 9" xfId="173"/>
    <cellStyle name="Normal 2 160" xfId="174"/>
    <cellStyle name="Normal 2 161" xfId="175"/>
    <cellStyle name="Normal 2 162" xfId="176"/>
    <cellStyle name="Normal 2 163" xfId="177"/>
    <cellStyle name="Normal 2 164" xfId="178"/>
    <cellStyle name="Normal 2 165" xfId="179"/>
    <cellStyle name="Normal 2 166" xfId="180"/>
    <cellStyle name="Normal 2 167" xfId="181"/>
    <cellStyle name="Normal 2 168" xfId="182"/>
    <cellStyle name="Normal 2 169" xfId="183"/>
    <cellStyle name="Normal 2 17" xfId="184"/>
    <cellStyle name="Normal 2 17 10" xfId="185"/>
    <cellStyle name="Normal 2 17 11" xfId="186"/>
    <cellStyle name="Normal 2 17 12" xfId="187"/>
    <cellStyle name="Normal 2 17 13" xfId="188"/>
    <cellStyle name="Normal 2 17 14" xfId="189"/>
    <cellStyle name="Normal 2 17 15" xfId="190"/>
    <cellStyle name="Normal 2 17 16" xfId="191"/>
    <cellStyle name="Normal 2 17 17" xfId="192"/>
    <cellStyle name="Normal 2 17 18" xfId="193"/>
    <cellStyle name="Normal 2 17 19" xfId="194"/>
    <cellStyle name="Normal 2 17 2" xfId="195"/>
    <cellStyle name="Normal 2 17 20" xfId="196"/>
    <cellStyle name="Normal 2 17 21" xfId="197"/>
    <cellStyle name="Normal 2 17 3" xfId="198"/>
    <cellStyle name="Normal 2 17 4" xfId="199"/>
    <cellStyle name="Normal 2 17 5" xfId="200"/>
    <cellStyle name="Normal 2 17 6" xfId="201"/>
    <cellStyle name="Normal 2 17 7" xfId="202"/>
    <cellStyle name="Normal 2 17 8" xfId="203"/>
    <cellStyle name="Normal 2 17 9" xfId="204"/>
    <cellStyle name="Normal 2 170" xfId="205"/>
    <cellStyle name="Normal 2 171" xfId="206"/>
    <cellStyle name="Normal 2 172" xfId="207"/>
    <cellStyle name="Normal 2 173" xfId="208"/>
    <cellStyle name="Normal 2 174" xfId="209"/>
    <cellStyle name="Normal 2 175" xfId="210"/>
    <cellStyle name="Normal 2 176" xfId="211"/>
    <cellStyle name="Normal 2 177" xfId="212"/>
    <cellStyle name="Normal 2 178" xfId="213"/>
    <cellStyle name="Normal 2 179" xfId="214"/>
    <cellStyle name="Normal 2 18" xfId="215"/>
    <cellStyle name="Normal 2 180" xfId="216"/>
    <cellStyle name="Normal 2 181" xfId="217"/>
    <cellStyle name="Normal 2 182" xfId="218"/>
    <cellStyle name="Normal 2 183" xfId="219"/>
    <cellStyle name="Normal 2 184" xfId="220"/>
    <cellStyle name="Normal 2 185" xfId="221"/>
    <cellStyle name="Normal 2 186" xfId="222"/>
    <cellStyle name="Normal 2 187" xfId="223"/>
    <cellStyle name="Normal 2 188" xfId="224"/>
    <cellStyle name="Normal 2 189" xfId="225"/>
    <cellStyle name="Normal 2 19" xfId="226"/>
    <cellStyle name="Normal 2 190" xfId="227"/>
    <cellStyle name="Normal 2 191" xfId="228"/>
    <cellStyle name="Normal 2 192" xfId="229"/>
    <cellStyle name="Normal 2 193" xfId="230"/>
    <cellStyle name="Normal 2 194" xfId="231"/>
    <cellStyle name="Normal 2 195" xfId="232"/>
    <cellStyle name="Normal 2 196" xfId="233"/>
    <cellStyle name="Normal 2 197" xfId="234"/>
    <cellStyle name="Normal 2 198" xfId="235"/>
    <cellStyle name="Normal 2 199" xfId="236"/>
    <cellStyle name="Normal 2 2" xfId="237"/>
    <cellStyle name="Normal 2 20" xfId="238"/>
    <cellStyle name="Normal 2 200" xfId="239"/>
    <cellStyle name="Normal 2 201" xfId="240"/>
    <cellStyle name="Normal 2 202" xfId="241"/>
    <cellStyle name="Normal 2 203" xfId="242"/>
    <cellStyle name="Normal 2 204" xfId="243"/>
    <cellStyle name="Normal 2 205" xfId="244"/>
    <cellStyle name="Normal 2 206" xfId="245"/>
    <cellStyle name="Normal 2 207" xfId="246"/>
    <cellStyle name="Normal 2 208" xfId="247"/>
    <cellStyle name="Normal 2 209" xfId="248"/>
    <cellStyle name="Normal 2 21" xfId="249"/>
    <cellStyle name="Normal 2 210" xfId="250"/>
    <cellStyle name="Normal 2 211" xfId="251"/>
    <cellStyle name="Normal 2 212" xfId="252"/>
    <cellStyle name="Normal 2 213" xfId="253"/>
    <cellStyle name="Normal 2 214" xfId="254"/>
    <cellStyle name="Normal 2 215" xfId="255"/>
    <cellStyle name="Normal 2 216" xfId="256"/>
    <cellStyle name="Normal 2 217" xfId="257"/>
    <cellStyle name="Normal 2 218" xfId="258"/>
    <cellStyle name="Normal 2 219" xfId="259"/>
    <cellStyle name="Normal 2 22" xfId="260"/>
    <cellStyle name="Normal 2 220" xfId="261"/>
    <cellStyle name="Normal 2 221" xfId="262"/>
    <cellStyle name="Normal 2 222" xfId="263"/>
    <cellStyle name="Normal 2 223" xfId="264"/>
    <cellStyle name="Normal 2 224" xfId="265"/>
    <cellStyle name="Normal 2 225" xfId="266"/>
    <cellStyle name="Normal 2 226" xfId="267"/>
    <cellStyle name="Normal 2 227" xfId="268"/>
    <cellStyle name="Normal 2 228" xfId="269"/>
    <cellStyle name="Normal 2 229" xfId="270"/>
    <cellStyle name="Normal 2 23" xfId="271"/>
    <cellStyle name="Normal 2 230" xfId="272"/>
    <cellStyle name="Normal 2 231" xfId="273"/>
    <cellStyle name="Normal 2 232" xfId="274"/>
    <cellStyle name="Normal 2 233" xfId="275"/>
    <cellStyle name="Normal 2 234" xfId="276"/>
    <cellStyle name="Normal 2 235" xfId="277"/>
    <cellStyle name="Normal 2 236" xfId="278"/>
    <cellStyle name="Normal 2 237" xfId="279"/>
    <cellStyle name="Normal 2 238" xfId="280"/>
    <cellStyle name="Normal 2 239" xfId="281"/>
    <cellStyle name="Normal 2 24" xfId="282"/>
    <cellStyle name="Normal 2 240" xfId="283"/>
    <cellStyle name="Normal 2 241" xfId="284"/>
    <cellStyle name="Normal 2 242" xfId="285"/>
    <cellStyle name="Normal 2 243" xfId="286"/>
    <cellStyle name="Normal 2 244" xfId="287"/>
    <cellStyle name="Normal 2 245" xfId="288"/>
    <cellStyle name="Normal 2 246" xfId="289"/>
    <cellStyle name="Normal 2 25" xfId="290"/>
    <cellStyle name="Normal 2 26" xfId="291"/>
    <cellStyle name="Normal 2 27" xfId="292"/>
    <cellStyle name="Normal 2 28" xfId="293"/>
    <cellStyle name="Normal 2 29" xfId="294"/>
    <cellStyle name="Normal 2 3" xfId="295"/>
    <cellStyle name="Normal 2 30" xfId="296"/>
    <cellStyle name="Normal 2 31" xfId="297"/>
    <cellStyle name="Normal 2 32" xfId="298"/>
    <cellStyle name="Normal 2 33" xfId="299"/>
    <cellStyle name="Normal 2 33 10" xfId="300"/>
    <cellStyle name="Normal 2 33 11" xfId="301"/>
    <cellStyle name="Normal 2 33 12" xfId="302"/>
    <cellStyle name="Normal 2 33 13" xfId="303"/>
    <cellStyle name="Normal 2 33 14" xfId="304"/>
    <cellStyle name="Normal 2 33 15" xfId="305"/>
    <cellStyle name="Normal 2 33 16" xfId="306"/>
    <cellStyle name="Normal 2 33 17" xfId="307"/>
    <cellStyle name="Normal 2 33 18" xfId="308"/>
    <cellStyle name="Normal 2 33 19" xfId="309"/>
    <cellStyle name="Normal 2 33 2" xfId="310"/>
    <cellStyle name="Normal 2 33 20" xfId="311"/>
    <cellStyle name="Normal 2 33 21" xfId="312"/>
    <cellStyle name="Normal 2 33 3" xfId="313"/>
    <cellStyle name="Normal 2 33 4" xfId="314"/>
    <cellStyle name="Normal 2 33 5" xfId="315"/>
    <cellStyle name="Normal 2 33 6" xfId="316"/>
    <cellStyle name="Normal 2 33 7" xfId="317"/>
    <cellStyle name="Normal 2 33 8" xfId="318"/>
    <cellStyle name="Normal 2 33 9" xfId="319"/>
    <cellStyle name="Normal 2 34" xfId="320"/>
    <cellStyle name="Normal 2 35" xfId="321"/>
    <cellStyle name="Normal 2 36" xfId="322"/>
    <cellStyle name="Normal 2 37" xfId="323"/>
    <cellStyle name="Normal 2 38" xfId="324"/>
    <cellStyle name="Normal 2 39" xfId="325"/>
    <cellStyle name="Normal 2 4" xfId="326"/>
    <cellStyle name="Normal 2 40" xfId="327"/>
    <cellStyle name="Normal 2 41" xfId="328"/>
    <cellStyle name="Normal 2 42" xfId="329"/>
    <cellStyle name="Normal 2 43" xfId="330"/>
    <cellStyle name="Normal 2 44" xfId="331"/>
    <cellStyle name="Normal 2 45" xfId="332"/>
    <cellStyle name="Normal 2 46" xfId="333"/>
    <cellStyle name="Normal 2 47" xfId="334"/>
    <cellStyle name="Normal 2 48" xfId="335"/>
    <cellStyle name="Normal 2 49" xfId="336"/>
    <cellStyle name="Normal 2 5" xfId="337"/>
    <cellStyle name="Normal 2 50" xfId="338"/>
    <cellStyle name="Normal 2 51" xfId="339"/>
    <cellStyle name="Normal 2 52" xfId="340"/>
    <cellStyle name="Normal 2 53" xfId="341"/>
    <cellStyle name="Normal 2 54" xfId="342"/>
    <cellStyle name="Normal 2 55" xfId="343"/>
    <cellStyle name="Normal 2 56" xfId="344"/>
    <cellStyle name="Normal 2 57" xfId="345"/>
    <cellStyle name="Normal 2 58" xfId="346"/>
    <cellStyle name="Normal 2 59" xfId="347"/>
    <cellStyle name="Normal 2 6" xfId="348"/>
    <cellStyle name="Normal 2 60" xfId="349"/>
    <cellStyle name="Normal 2 61" xfId="350"/>
    <cellStyle name="Normal 2 62" xfId="351"/>
    <cellStyle name="Normal 2 63" xfId="352"/>
    <cellStyle name="Normal 2 64" xfId="353"/>
    <cellStyle name="Normal 2 65" xfId="354"/>
    <cellStyle name="Normal 2 66" xfId="355"/>
    <cellStyle name="Normal 2 67" xfId="356"/>
    <cellStyle name="Normal 2 67 10" xfId="357"/>
    <cellStyle name="Normal 2 67 11" xfId="358"/>
    <cellStyle name="Normal 2 67 12" xfId="359"/>
    <cellStyle name="Normal 2 67 13" xfId="360"/>
    <cellStyle name="Normal 2 67 14" xfId="361"/>
    <cellStyle name="Normal 2 67 15" xfId="362"/>
    <cellStyle name="Normal 2 67 16" xfId="363"/>
    <cellStyle name="Normal 2 67 17" xfId="364"/>
    <cellStyle name="Normal 2 67 18" xfId="365"/>
    <cellStyle name="Normal 2 67 19" xfId="366"/>
    <cellStyle name="Normal 2 67 2" xfId="367"/>
    <cellStyle name="Normal 2 67 20" xfId="368"/>
    <cellStyle name="Normal 2 67 21" xfId="369"/>
    <cellStyle name="Normal 2 67 3" xfId="370"/>
    <cellStyle name="Normal 2 67 4" xfId="371"/>
    <cellStyle name="Normal 2 67 5" xfId="372"/>
    <cellStyle name="Normal 2 67 6" xfId="373"/>
    <cellStyle name="Normal 2 67 7" xfId="374"/>
    <cellStyle name="Normal 2 67 8" xfId="375"/>
    <cellStyle name="Normal 2 67 9" xfId="376"/>
    <cellStyle name="Normal 2 68" xfId="377"/>
    <cellStyle name="Normal 2 68 10" xfId="378"/>
    <cellStyle name="Normal 2 68 11" xfId="379"/>
    <cellStyle name="Normal 2 68 12" xfId="380"/>
    <cellStyle name="Normal 2 68 13" xfId="381"/>
    <cellStyle name="Normal 2 68 14" xfId="382"/>
    <cellStyle name="Normal 2 68 15" xfId="383"/>
    <cellStyle name="Normal 2 68 16" xfId="384"/>
    <cellStyle name="Normal 2 68 17" xfId="385"/>
    <cellStyle name="Normal 2 68 18" xfId="386"/>
    <cellStyle name="Normal 2 68 19" xfId="387"/>
    <cellStyle name="Normal 2 68 2" xfId="388"/>
    <cellStyle name="Normal 2 68 20" xfId="389"/>
    <cellStyle name="Normal 2 68 21" xfId="390"/>
    <cellStyle name="Normal 2 68 3" xfId="391"/>
    <cellStyle name="Normal 2 68 4" xfId="392"/>
    <cellStyle name="Normal 2 68 5" xfId="393"/>
    <cellStyle name="Normal 2 68 6" xfId="394"/>
    <cellStyle name="Normal 2 68 7" xfId="395"/>
    <cellStyle name="Normal 2 68 8" xfId="396"/>
    <cellStyle name="Normal 2 68 9" xfId="397"/>
    <cellStyle name="Normal 2 69" xfId="398"/>
    <cellStyle name="Normal 2 69 10" xfId="399"/>
    <cellStyle name="Normal 2 69 11" xfId="400"/>
    <cellStyle name="Normal 2 69 12" xfId="401"/>
    <cellStyle name="Normal 2 69 13" xfId="402"/>
    <cellStyle name="Normal 2 69 14" xfId="403"/>
    <cellStyle name="Normal 2 69 15" xfId="404"/>
    <cellStyle name="Normal 2 69 16" xfId="405"/>
    <cellStyle name="Normal 2 69 17" xfId="406"/>
    <cellStyle name="Normal 2 69 18" xfId="407"/>
    <cellStyle name="Normal 2 69 19" xfId="408"/>
    <cellStyle name="Normal 2 69 2" xfId="409"/>
    <cellStyle name="Normal 2 69 20" xfId="410"/>
    <cellStyle name="Normal 2 69 21" xfId="411"/>
    <cellStyle name="Normal 2 69 3" xfId="412"/>
    <cellStyle name="Normal 2 69 4" xfId="413"/>
    <cellStyle name="Normal 2 69 5" xfId="414"/>
    <cellStyle name="Normal 2 69 6" xfId="415"/>
    <cellStyle name="Normal 2 69 7" xfId="416"/>
    <cellStyle name="Normal 2 69 8" xfId="417"/>
    <cellStyle name="Normal 2 69 9" xfId="418"/>
    <cellStyle name="Normal 2 7" xfId="419"/>
    <cellStyle name="Normal 2 70" xfId="420"/>
    <cellStyle name="Normal 2 71" xfId="421"/>
    <cellStyle name="Normal 2 72" xfId="422"/>
    <cellStyle name="Normal 2 73" xfId="423"/>
    <cellStyle name="Normal 2 74" xfId="424"/>
    <cellStyle name="Normal 2 75" xfId="425"/>
    <cellStyle name="Normal 2 76" xfId="426"/>
    <cellStyle name="Normal 2 77" xfId="427"/>
    <cellStyle name="Normal 2 78" xfId="428"/>
    <cellStyle name="Normal 2 79" xfId="429"/>
    <cellStyle name="Normal 2 8" xfId="430"/>
    <cellStyle name="Normal 2 80" xfId="431"/>
    <cellStyle name="Normal 2 81" xfId="432"/>
    <cellStyle name="Normal 2 82" xfId="433"/>
    <cellStyle name="Normal 2 82 10" xfId="434"/>
    <cellStyle name="Normal 2 82 11" xfId="435"/>
    <cellStyle name="Normal 2 82 12" xfId="436"/>
    <cellStyle name="Normal 2 82 13" xfId="437"/>
    <cellStyle name="Normal 2 82 14" xfId="438"/>
    <cellStyle name="Normal 2 82 15" xfId="439"/>
    <cellStyle name="Normal 2 82 16" xfId="440"/>
    <cellStyle name="Normal 2 82 17" xfId="441"/>
    <cellStyle name="Normal 2 82 18" xfId="442"/>
    <cellStyle name="Normal 2 82 19" xfId="443"/>
    <cellStyle name="Normal 2 82 2" xfId="444"/>
    <cellStyle name="Normal 2 82 20" xfId="445"/>
    <cellStyle name="Normal 2 82 21" xfId="446"/>
    <cellStyle name="Normal 2 82 3" xfId="447"/>
    <cellStyle name="Normal 2 82 4" xfId="448"/>
    <cellStyle name="Normal 2 82 5" xfId="449"/>
    <cellStyle name="Normal 2 82 6" xfId="450"/>
    <cellStyle name="Normal 2 82 7" xfId="451"/>
    <cellStyle name="Normal 2 82 8" xfId="452"/>
    <cellStyle name="Normal 2 82 9" xfId="453"/>
    <cellStyle name="Normal 2 83" xfId="454"/>
    <cellStyle name="Normal 2 83 10" xfId="455"/>
    <cellStyle name="Normal 2 83 11" xfId="456"/>
    <cellStyle name="Normal 2 83 12" xfId="457"/>
    <cellStyle name="Normal 2 83 13" xfId="458"/>
    <cellStyle name="Normal 2 83 14" xfId="459"/>
    <cellStyle name="Normal 2 83 15" xfId="460"/>
    <cellStyle name="Normal 2 83 16" xfId="461"/>
    <cellStyle name="Normal 2 83 17" xfId="462"/>
    <cellStyle name="Normal 2 83 18" xfId="463"/>
    <cellStyle name="Normal 2 83 19" xfId="464"/>
    <cellStyle name="Normal 2 83 2" xfId="465"/>
    <cellStyle name="Normal 2 83 20" xfId="466"/>
    <cellStyle name="Normal 2 83 21" xfId="467"/>
    <cellStyle name="Normal 2 83 3" xfId="468"/>
    <cellStyle name="Normal 2 83 4" xfId="469"/>
    <cellStyle name="Normal 2 83 5" xfId="470"/>
    <cellStyle name="Normal 2 83 6" xfId="471"/>
    <cellStyle name="Normal 2 83 7" xfId="472"/>
    <cellStyle name="Normal 2 83 8" xfId="473"/>
    <cellStyle name="Normal 2 83 9" xfId="474"/>
    <cellStyle name="Normal 2 84" xfId="475"/>
    <cellStyle name="Normal 2 84 10" xfId="476"/>
    <cellStyle name="Normal 2 84 11" xfId="477"/>
    <cellStyle name="Normal 2 84 12" xfId="478"/>
    <cellStyle name="Normal 2 84 13" xfId="479"/>
    <cellStyle name="Normal 2 84 14" xfId="480"/>
    <cellStyle name="Normal 2 84 15" xfId="481"/>
    <cellStyle name="Normal 2 84 16" xfId="482"/>
    <cellStyle name="Normal 2 84 17" xfId="483"/>
    <cellStyle name="Normal 2 84 18" xfId="484"/>
    <cellStyle name="Normal 2 84 19" xfId="485"/>
    <cellStyle name="Normal 2 84 2" xfId="486"/>
    <cellStyle name="Normal 2 84 20" xfId="487"/>
    <cellStyle name="Normal 2 84 21" xfId="488"/>
    <cellStyle name="Normal 2 84 3" xfId="489"/>
    <cellStyle name="Normal 2 84 4" xfId="490"/>
    <cellStyle name="Normal 2 84 5" xfId="491"/>
    <cellStyle name="Normal 2 84 6" xfId="492"/>
    <cellStyle name="Normal 2 84 7" xfId="493"/>
    <cellStyle name="Normal 2 84 8" xfId="494"/>
    <cellStyle name="Normal 2 84 9" xfId="495"/>
    <cellStyle name="Normal 2 85" xfId="496"/>
    <cellStyle name="Normal 2 85 10" xfId="497"/>
    <cellStyle name="Normal 2 85 11" xfId="498"/>
    <cellStyle name="Normal 2 85 12" xfId="499"/>
    <cellStyle name="Normal 2 85 13" xfId="500"/>
    <cellStyle name="Normal 2 85 14" xfId="501"/>
    <cellStyle name="Normal 2 85 15" xfId="502"/>
    <cellStyle name="Normal 2 85 16" xfId="503"/>
    <cellStyle name="Normal 2 85 17" xfId="504"/>
    <cellStyle name="Normal 2 85 18" xfId="505"/>
    <cellStyle name="Normal 2 85 19" xfId="506"/>
    <cellStyle name="Normal 2 85 2" xfId="507"/>
    <cellStyle name="Normal 2 85 20" xfId="508"/>
    <cellStyle name="Normal 2 85 21" xfId="509"/>
    <cellStyle name="Normal 2 85 3" xfId="510"/>
    <cellStyle name="Normal 2 85 4" xfId="511"/>
    <cellStyle name="Normal 2 85 5" xfId="512"/>
    <cellStyle name="Normal 2 85 6" xfId="513"/>
    <cellStyle name="Normal 2 85 7" xfId="514"/>
    <cellStyle name="Normal 2 85 8" xfId="515"/>
    <cellStyle name="Normal 2 85 9" xfId="516"/>
    <cellStyle name="Normal 2 86" xfId="517"/>
    <cellStyle name="Normal 2 86 10" xfId="518"/>
    <cellStyle name="Normal 2 86 11" xfId="519"/>
    <cellStyle name="Normal 2 86 12" xfId="520"/>
    <cellStyle name="Normal 2 86 13" xfId="521"/>
    <cellStyle name="Normal 2 86 14" xfId="522"/>
    <cellStyle name="Normal 2 86 15" xfId="523"/>
    <cellStyle name="Normal 2 86 16" xfId="524"/>
    <cellStyle name="Normal 2 86 17" xfId="525"/>
    <cellStyle name="Normal 2 86 18" xfId="526"/>
    <cellStyle name="Normal 2 86 19" xfId="527"/>
    <cellStyle name="Normal 2 86 2" xfId="528"/>
    <cellStyle name="Normal 2 86 20" xfId="529"/>
    <cellStyle name="Normal 2 86 21" xfId="530"/>
    <cellStyle name="Normal 2 86 3" xfId="531"/>
    <cellStyle name="Normal 2 86 4" xfId="532"/>
    <cellStyle name="Normal 2 86 5" xfId="533"/>
    <cellStyle name="Normal 2 86 6" xfId="534"/>
    <cellStyle name="Normal 2 86 7" xfId="535"/>
    <cellStyle name="Normal 2 86 8" xfId="536"/>
    <cellStyle name="Normal 2 86 9" xfId="537"/>
    <cellStyle name="Normal 2 87" xfId="538"/>
    <cellStyle name="Normal 2 88" xfId="539"/>
    <cellStyle name="Normal 2 89" xfId="540"/>
    <cellStyle name="Normal 2 9" xfId="541"/>
    <cellStyle name="Normal 2 90" xfId="542"/>
    <cellStyle name="Normal 2 91" xfId="543"/>
    <cellStyle name="Normal 2 92" xfId="544"/>
    <cellStyle name="Normal 2 93" xfId="545"/>
    <cellStyle name="Normal 2 94" xfId="546"/>
    <cellStyle name="Normal 2 95" xfId="547"/>
    <cellStyle name="Normal 2 96" xfId="548"/>
    <cellStyle name="Normal 2 97" xfId="549"/>
    <cellStyle name="Normal 2 98" xfId="550"/>
    <cellStyle name="Normal 2 99" xfId="551"/>
    <cellStyle name="Normal 3 10" xfId="552"/>
    <cellStyle name="Normal 3 11" xfId="553"/>
    <cellStyle name="Normal 3 12" xfId="554"/>
    <cellStyle name="Normal 3 13" xfId="555"/>
    <cellStyle name="Normal 3 14" xfId="556"/>
    <cellStyle name="Normal 3 15" xfId="557"/>
    <cellStyle name="Normal 3 2" xfId="558"/>
    <cellStyle name="Normal 3 2 10" xfId="559"/>
    <cellStyle name="Normal 3 2 11" xfId="560"/>
    <cellStyle name="Normal 3 2 12" xfId="561"/>
    <cellStyle name="Normal 3 2 13" xfId="562"/>
    <cellStyle name="Normal 3 2 14" xfId="563"/>
    <cellStyle name="Normal 3 2 15" xfId="564"/>
    <cellStyle name="Normal 3 2 16" xfId="565"/>
    <cellStyle name="Normal 3 2 17" xfId="566"/>
    <cellStyle name="Normal 3 2 18" xfId="567"/>
    <cellStyle name="Normal 3 2 19" xfId="568"/>
    <cellStyle name="Normal 3 2 2" xfId="569"/>
    <cellStyle name="Normal 3 2 2 10" xfId="570"/>
    <cellStyle name="Normal 3 2 2 11" xfId="571"/>
    <cellStyle name="Normal 3 2 2 12" xfId="572"/>
    <cellStyle name="Normal 3 2 2 13" xfId="573"/>
    <cellStyle name="Normal 3 2 2 14" xfId="574"/>
    <cellStyle name="Normal 3 2 2 15" xfId="575"/>
    <cellStyle name="Normal 3 2 2 16" xfId="576"/>
    <cellStyle name="Normal 3 2 2 17" xfId="577"/>
    <cellStyle name="Normal 3 2 2 18" xfId="578"/>
    <cellStyle name="Normal 3 2 2 19" xfId="579"/>
    <cellStyle name="Normal 3 2 2 2" xfId="580"/>
    <cellStyle name="Normal 3 2 2 2 10" xfId="581"/>
    <cellStyle name="Normal 3 2 2 2 11" xfId="582"/>
    <cellStyle name="Normal 3 2 2 2 12" xfId="583"/>
    <cellStyle name="Normal 3 2 2 2 13" xfId="584"/>
    <cellStyle name="Normal 3 2 2 2 14" xfId="585"/>
    <cellStyle name="Normal 3 2 2 2 15" xfId="586"/>
    <cellStyle name="Normal 3 2 2 2 16" xfId="587"/>
    <cellStyle name="Normal 3 2 2 2 17" xfId="588"/>
    <cellStyle name="Normal 3 2 2 2 18" xfId="589"/>
    <cellStyle name="Normal 3 2 2 2 19" xfId="590"/>
    <cellStyle name="Normal 3 2 2 2 2" xfId="591"/>
    <cellStyle name="Normal 3 2 2 2 20" xfId="592"/>
    <cellStyle name="Normal 3 2 2 2 21" xfId="593"/>
    <cellStyle name="Normal 3 2 2 2 3" xfId="594"/>
    <cellStyle name="Normal 3 2 2 2 4" xfId="595"/>
    <cellStyle name="Normal 3 2 2 2 5" xfId="596"/>
    <cellStyle name="Normal 3 2 2 2 6" xfId="597"/>
    <cellStyle name="Normal 3 2 2 2 7" xfId="598"/>
    <cellStyle name="Normal 3 2 2 2 8" xfId="599"/>
    <cellStyle name="Normal 3 2 2 2 9" xfId="600"/>
    <cellStyle name="Normal 3 2 2 20" xfId="601"/>
    <cellStyle name="Normal 3 2 2 21" xfId="602"/>
    <cellStyle name="Normal 3 2 2 3" xfId="603"/>
    <cellStyle name="Normal 3 2 2 4" xfId="604"/>
    <cellStyle name="Normal 3 2 2 5" xfId="605"/>
    <cellStyle name="Normal 3 2 2 6" xfId="606"/>
    <cellStyle name="Normal 3 2 2 7" xfId="607"/>
    <cellStyle name="Normal 3 2 2 8" xfId="608"/>
    <cellStyle name="Normal 3 2 2 9" xfId="609"/>
    <cellStyle name="Normal 3 2 20" xfId="610"/>
    <cellStyle name="Normal 3 2 21" xfId="611"/>
    <cellStyle name="Normal 3 2 22" xfId="612"/>
    <cellStyle name="Normal 3 2 23" xfId="613"/>
    <cellStyle name="Normal 3 2 24" xfId="614"/>
    <cellStyle name="Normal 3 2 25" xfId="615"/>
    <cellStyle name="Normal 3 2 26" xfId="616"/>
    <cellStyle name="Normal 3 2 27" xfId="617"/>
    <cellStyle name="Normal 3 2 28" xfId="618"/>
    <cellStyle name="Normal 3 2 29" xfId="619"/>
    <cellStyle name="Normal 3 2 3" xfId="620"/>
    <cellStyle name="Normal 3 2 30" xfId="621"/>
    <cellStyle name="Normal 3 2 31" xfId="622"/>
    <cellStyle name="Normal 3 2 32" xfId="623"/>
    <cellStyle name="Normal 3 2 33" xfId="624"/>
    <cellStyle name="Normal 3 2 34" xfId="625"/>
    <cellStyle name="Normal 3 2 35" xfId="626"/>
    <cellStyle name="Normal 3 2 36" xfId="627"/>
    <cellStyle name="Normal 3 2 4" xfId="628"/>
    <cellStyle name="Normal 3 2 5" xfId="629"/>
    <cellStyle name="Normal 3 2 6" xfId="630"/>
    <cellStyle name="Normal 3 2 7" xfId="631"/>
    <cellStyle name="Normal 3 2 8" xfId="632"/>
    <cellStyle name="Normal 3 2 9" xfId="633"/>
    <cellStyle name="Normal 3 3" xfId="634"/>
    <cellStyle name="Normal 3 4" xfId="635"/>
    <cellStyle name="Normal 3 5" xfId="636"/>
    <cellStyle name="Normal 3 6" xfId="637"/>
    <cellStyle name="Normal 3 7" xfId="638"/>
    <cellStyle name="Normal 3 8" xfId="639"/>
    <cellStyle name="Normal 3 9" xfId="640"/>
    <cellStyle name="Normal 4 10" xfId="641"/>
    <cellStyle name="Normal 4 11" xfId="642"/>
    <cellStyle name="Normal 4 12" xfId="643"/>
    <cellStyle name="Normal 4 13" xfId="644"/>
    <cellStyle name="Normal 4 2" xfId="645"/>
    <cellStyle name="Normal 4 3" xfId="646"/>
    <cellStyle name="Normal 4 4" xfId="647"/>
    <cellStyle name="Normal 4 5" xfId="648"/>
    <cellStyle name="Normal 4 6" xfId="649"/>
    <cellStyle name="Normal 4 7" xfId="650"/>
    <cellStyle name="Normal 4 8" xfId="651"/>
    <cellStyle name="Normal 4 9" xfId="652"/>
    <cellStyle name="Normal 58 10" xfId="653"/>
    <cellStyle name="Normal 58 11" xfId="654"/>
    <cellStyle name="Normal 58 12" xfId="655"/>
    <cellStyle name="Normal 58 13" xfId="656"/>
    <cellStyle name="Normal 58 14" xfId="657"/>
    <cellStyle name="Normal 58 15" xfId="658"/>
    <cellStyle name="Normal 58 16" xfId="659"/>
    <cellStyle name="Normal 58 17" xfId="660"/>
    <cellStyle name="Normal 58 18" xfId="661"/>
    <cellStyle name="Normal 58 19" xfId="662"/>
    <cellStyle name="Normal 58 2" xfId="663"/>
    <cellStyle name="Normal 58 20" xfId="664"/>
    <cellStyle name="Normal 58 21" xfId="665"/>
    <cellStyle name="Normal 58 3" xfId="666"/>
    <cellStyle name="Normal 58 4" xfId="667"/>
    <cellStyle name="Normal 58 5" xfId="668"/>
    <cellStyle name="Normal 58 6" xfId="669"/>
    <cellStyle name="Normal 58 7" xfId="670"/>
    <cellStyle name="Normal 58 8" xfId="671"/>
    <cellStyle name="Normal 58 9" xfId="672"/>
    <cellStyle name="Normal 61 10" xfId="673"/>
    <cellStyle name="Normal 61 11" xfId="674"/>
    <cellStyle name="Normal 61 12" xfId="675"/>
    <cellStyle name="Normal 61 13" xfId="676"/>
    <cellStyle name="Normal 61 14" xfId="677"/>
    <cellStyle name="Normal 61 15" xfId="678"/>
    <cellStyle name="Normal 61 16" xfId="679"/>
    <cellStyle name="Normal 61 17" xfId="680"/>
    <cellStyle name="Normal 61 18" xfId="681"/>
    <cellStyle name="Normal 61 19" xfId="682"/>
    <cellStyle name="Normal 61 2" xfId="683"/>
    <cellStyle name="Normal 61 3" xfId="684"/>
    <cellStyle name="Normal 61 4" xfId="685"/>
    <cellStyle name="Normal 61 5" xfId="686"/>
    <cellStyle name="Normal 61 6" xfId="687"/>
    <cellStyle name="Normal 61 7" xfId="688"/>
    <cellStyle name="Normal 61 8" xfId="689"/>
    <cellStyle name="Normal 61 9" xfId="690"/>
    <cellStyle name="Normal 7 10" xfId="691"/>
    <cellStyle name="Normal 7 11" xfId="692"/>
    <cellStyle name="Normal 7 12" xfId="693"/>
    <cellStyle name="Normal 7 13" xfId="694"/>
    <cellStyle name="Normal 7 14" xfId="695"/>
    <cellStyle name="Normal 7 14 10" xfId="696"/>
    <cellStyle name="Normal 7 14 11" xfId="697"/>
    <cellStyle name="Normal 7 14 12" xfId="698"/>
    <cellStyle name="Normal 7 14 13" xfId="699"/>
    <cellStyle name="Normal 7 14 14" xfId="700"/>
    <cellStyle name="Normal 7 14 15" xfId="701"/>
    <cellStyle name="Normal 7 14 16" xfId="702"/>
    <cellStyle name="Normal 7 14 17" xfId="703"/>
    <cellStyle name="Normal 7 14 18" xfId="704"/>
    <cellStyle name="Normal 7 14 19" xfId="705"/>
    <cellStyle name="Normal 7 14 2" xfId="706"/>
    <cellStyle name="Normal 7 14 20" xfId="707"/>
    <cellStyle name="Normal 7 14 21" xfId="708"/>
    <cellStyle name="Normal 7 14 3" xfId="709"/>
    <cellStyle name="Normal 7 14 4" xfId="710"/>
    <cellStyle name="Normal 7 14 5" xfId="711"/>
    <cellStyle name="Normal 7 14 6" xfId="712"/>
    <cellStyle name="Normal 7 14 7" xfId="713"/>
    <cellStyle name="Normal 7 14 8" xfId="714"/>
    <cellStyle name="Normal 7 14 9" xfId="715"/>
    <cellStyle name="Normal 7 15" xfId="716"/>
    <cellStyle name="Normal 7 16" xfId="717"/>
    <cellStyle name="Normal 7 17" xfId="718"/>
    <cellStyle name="Normal 7 18" xfId="719"/>
    <cellStyle name="Normal 7 19" xfId="720"/>
    <cellStyle name="Normal 7 2" xfId="721"/>
    <cellStyle name="Normal 7 20" xfId="722"/>
    <cellStyle name="Normal 7 21" xfId="723"/>
    <cellStyle name="Normal 7 22" xfId="724"/>
    <cellStyle name="Normal 7 23" xfId="725"/>
    <cellStyle name="Normal 7 24" xfId="726"/>
    <cellStyle name="Normal 7 25" xfId="727"/>
    <cellStyle name="Normal 7 26" xfId="728"/>
    <cellStyle name="Normal 7 27" xfId="729"/>
    <cellStyle name="Normal 7 28" xfId="730"/>
    <cellStyle name="Normal 7 29" xfId="731"/>
    <cellStyle name="Normal 7 3" xfId="732"/>
    <cellStyle name="Normal 7 30" xfId="733"/>
    <cellStyle name="Normal 7 31" xfId="734"/>
    <cellStyle name="Normal 7 32" xfId="735"/>
    <cellStyle name="Normal 7 33" xfId="736"/>
    <cellStyle name="Normal 7 34" xfId="737"/>
    <cellStyle name="Normal 7 35" xfId="738"/>
    <cellStyle name="Normal 7 36" xfId="739"/>
    <cellStyle name="Normal 7 37" xfId="740"/>
    <cellStyle name="Normal 7 38" xfId="741"/>
    <cellStyle name="Normal 7 39" xfId="742"/>
    <cellStyle name="Normal 7 4" xfId="743"/>
    <cellStyle name="Normal 7 40" xfId="744"/>
    <cellStyle name="Normal 7 41" xfId="745"/>
    <cellStyle name="Normal 7 42" xfId="746"/>
    <cellStyle name="Normal 7 43" xfId="747"/>
    <cellStyle name="Normal 7 44" xfId="748"/>
    <cellStyle name="Normal 7 45" xfId="749"/>
    <cellStyle name="Normal 7 46" xfId="750"/>
    <cellStyle name="Normal 7 47" xfId="751"/>
    <cellStyle name="Normal 7 5" xfId="752"/>
    <cellStyle name="Normal 7 6" xfId="753"/>
    <cellStyle name="Normal 7 7" xfId="754"/>
    <cellStyle name="Normal 7 8" xfId="755"/>
    <cellStyle name="Normal 7 9" xfId="756"/>
    <cellStyle name="Note" xfId="757"/>
    <cellStyle name="Output" xfId="758"/>
    <cellStyle name="Porcentaje" xfId="759" builtinId="5"/>
    <cellStyle name="Porcentual 58" xfId="760"/>
    <cellStyle name="Porcentual 6" xfId="761"/>
    <cellStyle name="Porcentual 6 2" xfId="762"/>
    <cellStyle name="Porcentual 7" xfId="763"/>
    <cellStyle name="Porcentual 7 2" xfId="764"/>
    <cellStyle name="TableStyleLight1" xfId="765"/>
    <cellStyle name="Title" xfId="766"/>
    <cellStyle name="Warning Text" xfId="767"/>
  </cellStyles>
  <dxfs count="15">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595330739299606E-2"/>
          <c:y val="2.6748971193415641E-2"/>
          <c:w val="0.78988326848249024"/>
          <c:h val="0.44855967078189302"/>
        </c:manualLayout>
      </c:layout>
      <c:barChart>
        <c:barDir val="col"/>
        <c:grouping val="clustered"/>
        <c:varyColors val="0"/>
        <c:ser>
          <c:idx val="1"/>
          <c:order val="0"/>
          <c:tx>
            <c:strRef>
              <c:f>'Criterio de calificacion'!$B$2</c:f>
              <c:strCache>
                <c:ptCount val="1"/>
                <c:pt idx="0">
                  <c:v>PROCESO</c:v>
                </c:pt>
              </c:strCache>
            </c:strRef>
          </c:tx>
          <c:invertIfNegative val="0"/>
          <c:cat>
            <c:strRef>
              <c:f>'Criterio de calificacion'!$B$3:$B$19</c:f>
              <c:strCache>
                <c:ptCount val="17"/>
                <c:pt idx="0">
                  <c:v>PLANEACIÓN ESTRATÉGICA</c:v>
                </c:pt>
                <c:pt idx="1">
                  <c:v>GESTIÓN DE LA INFORMACIÓN Y LA COMUNICACIÓN INSTITUCIONAL</c:v>
                </c:pt>
                <c:pt idx="2">
                  <c:v>INVESTIGACIÓN
EDUCATIVA</c:v>
                </c:pt>
                <c:pt idx="3">
                  <c:v>INNOVACIÓN PEDAGÓGICA</c:v>
                </c:pt>
                <c:pt idx="4">
                  <c:v>SISTEMATIZACIÓN DE EXPERIENCIAS DE LAS Y LOS DOCENTES DEL DISTRITO</c:v>
                </c:pt>
                <c:pt idx="5">
                  <c:v>EVALUACIÓN DE POLÍTICAS PÚBLICAS EDUCATIVAS DISTRITALES</c:v>
                </c:pt>
                <c:pt idx="6">
                  <c:v>GESTIÓN DOCUMENTAL</c:v>
                </c:pt>
                <c:pt idx="7">
                  <c:v>GESTIÓN CONTRACTUAL</c:v>
                </c:pt>
                <c:pt idx="8">
                  <c:v>GESTIÓN JURÍDICA</c:v>
                </c:pt>
                <c:pt idx="9">
                  <c:v>ATENCIÓN AL USUARIO</c:v>
                </c:pt>
                <c:pt idx="10">
                  <c:v>GESTIÓN DE RECURSOS FÍSICOS</c:v>
                </c:pt>
                <c:pt idx="11">
                  <c:v>GESTIÓN TECNOLÓGICA</c:v>
                </c:pt>
                <c:pt idx="12">
                  <c:v>GESTIÓN DEL TALENTO HUMANO</c:v>
                </c:pt>
                <c:pt idx="13">
                  <c:v>GESTIÓN FINANCIERA</c:v>
                </c:pt>
                <c:pt idx="14">
                  <c:v>CONTROL INTERNO DISCIPLINARIO</c:v>
                </c:pt>
                <c:pt idx="15">
                  <c:v>SEGUIMIENTO Y CONTROL</c:v>
                </c:pt>
                <c:pt idx="16">
                  <c:v>EVALUACIÓN DE IMPACTOS</c:v>
                </c:pt>
              </c:strCache>
            </c:strRef>
          </c:cat>
          <c:val>
            <c:numRef>
              <c:f>'Criterio de calificacion'!$B$3:$B$19</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xmlns:c16r2="http://schemas.microsoft.com/office/drawing/2015/06/chart">
            <c:ext xmlns:c16="http://schemas.microsoft.com/office/drawing/2014/chart" uri="{C3380CC4-5D6E-409C-BE32-E72D297353CC}">
              <c16:uniqueId val="{00000000-33E4-4355-A38C-D6470A75D18D}"/>
            </c:ext>
          </c:extLst>
        </c:ser>
        <c:ser>
          <c:idx val="0"/>
          <c:order val="1"/>
          <c:tx>
            <c:strRef>
              <c:f>'Criterio de calificacion'!$G$2</c:f>
              <c:strCache>
                <c:ptCount val="1"/>
                <c:pt idx="0">
                  <c:v>Calificación por proceso</c:v>
                </c:pt>
              </c:strCache>
            </c:strRef>
          </c:tx>
          <c:invertIfNegative val="0"/>
          <c:val>
            <c:numRef>
              <c:f>'Criterio de calificacion'!$G$3:$G$19</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xmlns:c16r2="http://schemas.microsoft.com/office/drawing/2015/06/chart">
            <c:ext xmlns:c16="http://schemas.microsoft.com/office/drawing/2014/chart" uri="{C3380CC4-5D6E-409C-BE32-E72D297353CC}">
              <c16:uniqueId val="{00000001-33E4-4355-A38C-D6470A75D18D}"/>
            </c:ext>
          </c:extLst>
        </c:ser>
        <c:dLbls>
          <c:showLegendKey val="0"/>
          <c:showVal val="0"/>
          <c:showCatName val="0"/>
          <c:showSerName val="0"/>
          <c:showPercent val="0"/>
          <c:showBubbleSize val="0"/>
        </c:dLbls>
        <c:gapWidth val="150"/>
        <c:axId val="243815800"/>
        <c:axId val="243816192"/>
      </c:barChart>
      <c:catAx>
        <c:axId val="243815800"/>
        <c:scaling>
          <c:orientation val="minMax"/>
        </c:scaling>
        <c:delete val="0"/>
        <c:axPos val="b"/>
        <c:numFmt formatCode="General" sourceLinked="1"/>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CO"/>
          </a:p>
        </c:txPr>
        <c:crossAx val="243816192"/>
        <c:crosses val="autoZero"/>
        <c:auto val="1"/>
        <c:lblAlgn val="ctr"/>
        <c:lblOffset val="100"/>
        <c:noMultiLvlLbl val="0"/>
      </c:catAx>
      <c:valAx>
        <c:axId val="243816192"/>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43815800"/>
        <c:crosses val="autoZero"/>
        <c:crossBetween val="between"/>
      </c:valAx>
    </c:plotArea>
    <c:legend>
      <c:legendPos val="r"/>
      <c:legendEntry>
        <c:idx val="0"/>
        <c:delete val="1"/>
      </c:legendEntry>
      <c:overlay val="0"/>
      <c:txPr>
        <a:bodyPr/>
        <a:lstStyle/>
        <a:p>
          <a:pPr>
            <a:defRPr sz="59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89" l="0.70000000000000062" r="0.70000000000000062" t="0.7500000000000008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3.6111111111111184E-2"/>
          <c:y val="6.4814814814814978E-2"/>
          <c:w val="0.75748600174978131"/>
          <c:h val="0.89814814814814814"/>
        </c:manualLayout>
      </c:layout>
      <c:doughnutChart>
        <c:varyColors val="1"/>
        <c:ser>
          <c:idx val="1"/>
          <c:order val="1"/>
          <c:dPt>
            <c:idx val="0"/>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0-C5D1-4B53-8B7F-7A70F4FE9C44}"/>
              </c:ext>
            </c:extLst>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1-C5D1-4B53-8B7F-7A70F4FE9C44}"/>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2-C5D1-4B53-8B7F-7A70F4FE9C44}"/>
              </c:ext>
            </c:extLst>
          </c:dPt>
          <c:dPt>
            <c:idx val="3"/>
            <c:bubble3D val="0"/>
            <c:spPr>
              <a:noFill/>
            </c:spPr>
            <c:extLst xmlns:c16r2="http://schemas.microsoft.com/office/drawing/2015/06/chart">
              <c:ext xmlns:c16="http://schemas.microsoft.com/office/drawing/2014/chart" uri="{C3380CC4-5D6E-409C-BE32-E72D297353CC}">
                <c16:uniqueId val="{00000003-C5D1-4B53-8B7F-7A70F4FE9C44}"/>
              </c:ext>
            </c:extLst>
          </c:dPt>
          <c:dPt>
            <c:idx val="4"/>
            <c:bubble3D val="0"/>
            <c:spPr>
              <a:noFill/>
            </c:spPr>
            <c:extLst xmlns:c16r2="http://schemas.microsoft.com/office/drawing/2015/06/chart">
              <c:ext xmlns:c16="http://schemas.microsoft.com/office/drawing/2014/chart" uri="{C3380CC4-5D6E-409C-BE32-E72D297353CC}">
                <c16:uniqueId val="{00000004-C5D1-4B53-8B7F-7A70F4FE9C44}"/>
              </c:ext>
            </c:extLst>
          </c:dPt>
          <c:dPt>
            <c:idx val="5"/>
            <c:bubble3D val="0"/>
            <c:spPr>
              <a:noFill/>
            </c:spPr>
            <c:extLst xmlns:c16r2="http://schemas.microsoft.com/office/drawing/2015/06/chart">
              <c:ext xmlns:c16="http://schemas.microsoft.com/office/drawing/2014/chart" uri="{C3380CC4-5D6E-409C-BE32-E72D297353CC}">
                <c16:uniqueId val="{00000005-C5D1-4B53-8B7F-7A70F4FE9C44}"/>
              </c:ext>
            </c:extLst>
          </c:dPt>
          <c:dPt>
            <c:idx val="6"/>
            <c:bubble3D val="0"/>
            <c:spPr>
              <a:noFill/>
            </c:spPr>
            <c:extLst xmlns:c16r2="http://schemas.microsoft.com/office/drawing/2015/06/chart">
              <c:ext xmlns:c16="http://schemas.microsoft.com/office/drawing/2014/chart" uri="{C3380CC4-5D6E-409C-BE32-E72D297353CC}">
                <c16:uniqueId val="{00000006-C5D1-4B53-8B7F-7A70F4FE9C44}"/>
              </c:ext>
            </c:extLst>
          </c:dPt>
          <c:dPt>
            <c:idx val="7"/>
            <c:bubble3D val="0"/>
            <c:spPr>
              <a:noFill/>
            </c:spPr>
            <c:extLst xmlns:c16r2="http://schemas.microsoft.com/office/drawing/2015/06/chart">
              <c:ext xmlns:c16="http://schemas.microsoft.com/office/drawing/2014/chart" uri="{C3380CC4-5D6E-409C-BE32-E72D297353CC}">
                <c16:uniqueId val="{00000007-C5D1-4B53-8B7F-7A70F4FE9C44}"/>
              </c:ext>
            </c:extLst>
          </c:dPt>
          <c:dPt>
            <c:idx val="8"/>
            <c:bubble3D val="0"/>
            <c:spPr>
              <a:noFill/>
            </c:spPr>
            <c:extLst xmlns:c16r2="http://schemas.microsoft.com/office/drawing/2015/06/chart">
              <c:ext xmlns:c16="http://schemas.microsoft.com/office/drawing/2014/chart" uri="{C3380CC4-5D6E-409C-BE32-E72D297353CC}">
                <c16:uniqueId val="{00000008-C5D1-4B53-8B7F-7A70F4FE9C44}"/>
              </c:ext>
            </c:extLst>
          </c:dPt>
          <c:dPt>
            <c:idx val="9"/>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9-C5D1-4B53-8B7F-7A70F4FE9C44}"/>
              </c:ext>
            </c:extLst>
          </c:dPt>
          <c:dPt>
            <c:idx val="10"/>
            <c:bubble3D val="0"/>
            <c:spPr>
              <a:gradFill flip="none" rotWithShape="1">
                <a:gsLst>
                  <a:gs pos="0">
                    <a:schemeClr val="accent2">
                      <a:shade val="51000"/>
                      <a:satMod val="130000"/>
                    </a:schemeClr>
                  </a:gs>
                  <a:gs pos="80000">
                    <a:schemeClr val="accent2">
                      <a:shade val="93000"/>
                      <a:satMod val="130000"/>
                    </a:schemeClr>
                  </a:gs>
                  <a:gs pos="100000">
                    <a:schemeClr val="accent2">
                      <a:shade val="94000"/>
                      <a:satMod val="135000"/>
                    </a:schemeClr>
                  </a:gs>
                </a:gsLst>
                <a:path path="circle">
                  <a:fillToRect l="100000" t="100000"/>
                </a:path>
                <a:tileRect r="-100000" b="-10000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A-C5D1-4B53-8B7F-7A70F4FE9C44}"/>
              </c:ext>
            </c:extLst>
          </c:dPt>
          <c:dPt>
            <c:idx val="11"/>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B-C5D1-4B53-8B7F-7A70F4FE9C44}"/>
              </c:ext>
            </c:extLst>
          </c:dP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extLst xmlns:c16r2="http://schemas.microsoft.com/office/drawing/2015/06/chart">
            <c:ext xmlns:c16="http://schemas.microsoft.com/office/drawing/2014/chart" uri="{C3380CC4-5D6E-409C-BE32-E72D297353CC}">
              <c16:uniqueId val="{0000000C-C5D1-4B53-8B7F-7A70F4FE9C44}"/>
            </c:ext>
          </c:extLst>
        </c:ser>
        <c:dLbls>
          <c:showLegendKey val="0"/>
          <c:showVal val="0"/>
          <c:showCatName val="0"/>
          <c:showSerName val="0"/>
          <c:showPercent val="0"/>
          <c:showBubbleSize val="0"/>
          <c:showLeaderLines val="1"/>
        </c:dLbls>
        <c:firstSliceAng val="0"/>
        <c:holeSize val="50"/>
      </c:doughnutChart>
      <c:scatterChart>
        <c:scatterStyle val="lineMarker"/>
        <c:varyColors val="0"/>
        <c:ser>
          <c:idx val="0"/>
          <c:order val="0"/>
          <c:spPr>
            <a:ln w="38100">
              <a:solidFill>
                <a:sysClr val="windowText" lastClr="000000"/>
              </a:solidFill>
              <a:headEnd type="none" w="med" len="med"/>
              <a:tailEnd type="none" w="med" len="med"/>
            </a:ln>
          </c:spPr>
          <c:marker>
            <c:symbol val="none"/>
          </c:marker>
          <c:xVal>
            <c:numRef>
              <c:f>'INDICADORES IDEP 2017'!#REF!</c:f>
              <c:numCache>
                <c:formatCode>General</c:formatCode>
                <c:ptCount val="1"/>
                <c:pt idx="0">
                  <c:v>1</c:v>
                </c:pt>
              </c:numCache>
            </c:numRef>
          </c:xVal>
          <c:yVal>
            <c:numRef>
              <c:f>'INDICADORES IDEP 2017'!#REF!</c:f>
              <c:numCache>
                <c:formatCode>General</c:formatCode>
                <c:ptCount val="1"/>
                <c:pt idx="0">
                  <c:v>1</c:v>
                </c:pt>
              </c:numCache>
            </c:numRef>
          </c:yVal>
          <c:smooth val="0"/>
          <c:extLst xmlns:c16r2="http://schemas.microsoft.com/office/drawing/2015/06/chart">
            <c:ext xmlns:c16="http://schemas.microsoft.com/office/drawing/2014/chart" uri="{C3380CC4-5D6E-409C-BE32-E72D297353CC}">
              <c16:uniqueId val="{0000000D-C5D1-4B53-8B7F-7A70F4FE9C44}"/>
            </c:ext>
          </c:extLst>
        </c:ser>
        <c:dLbls>
          <c:showLegendKey val="0"/>
          <c:showVal val="0"/>
          <c:showCatName val="0"/>
          <c:showSerName val="0"/>
          <c:showPercent val="0"/>
          <c:showBubbleSize val="0"/>
        </c:dLbls>
        <c:axId val="243816584"/>
        <c:axId val="243817368"/>
      </c:scatterChart>
      <c:valAx>
        <c:axId val="243816584"/>
        <c:scaling>
          <c:orientation val="minMax"/>
          <c:max val="1"/>
          <c:min val="-1"/>
        </c:scaling>
        <c:delete val="1"/>
        <c:axPos val="b"/>
        <c:numFmt formatCode="General" sourceLinked="1"/>
        <c:majorTickMark val="out"/>
        <c:minorTickMark val="none"/>
        <c:tickLblPos val="none"/>
        <c:crossAx val="243817368"/>
        <c:crossesAt val="0"/>
        <c:crossBetween val="midCat"/>
      </c:valAx>
      <c:valAx>
        <c:axId val="243817368"/>
        <c:scaling>
          <c:orientation val="minMax"/>
          <c:max val="1"/>
          <c:min val="-1"/>
        </c:scaling>
        <c:delete val="1"/>
        <c:axPos val="l"/>
        <c:numFmt formatCode="General" sourceLinked="1"/>
        <c:majorTickMark val="out"/>
        <c:minorTickMark val="none"/>
        <c:tickLblPos val="none"/>
        <c:crossAx val="243816584"/>
        <c:crossesAt val="0"/>
        <c:crossBetween val="midCat"/>
      </c:valAx>
      <c:spPr>
        <a:noFill/>
        <a:ln w="25400">
          <a:noFill/>
        </a:ln>
      </c:spPr>
    </c:plotArea>
    <c:plotVisOnly val="1"/>
    <c:dispBlanksAs val="gap"/>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133" l="0.70000000000000062" r="0.70000000000000062" t="0.750000000000001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7.8947495225597561E-2"/>
          <c:y val="0.18181877965455218"/>
          <c:w val="0.64473787767571478"/>
          <c:h val="0.65993482985726359"/>
        </c:manualLayout>
      </c:layout>
      <c:doughnutChart>
        <c:varyColors val="1"/>
        <c:ser>
          <c:idx val="1"/>
          <c:order val="1"/>
          <c:dPt>
            <c:idx val="0"/>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0-B164-4D43-80BA-5D91C9CDEF64}"/>
              </c:ext>
            </c:extLst>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1-B164-4D43-80BA-5D91C9CDEF64}"/>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2-B164-4D43-80BA-5D91C9CDEF64}"/>
              </c:ext>
            </c:extLst>
          </c:dPt>
          <c:dPt>
            <c:idx val="3"/>
            <c:bubble3D val="0"/>
            <c:spPr>
              <a:noFill/>
            </c:spPr>
            <c:extLst xmlns:c16r2="http://schemas.microsoft.com/office/drawing/2015/06/chart">
              <c:ext xmlns:c16="http://schemas.microsoft.com/office/drawing/2014/chart" uri="{C3380CC4-5D6E-409C-BE32-E72D297353CC}">
                <c16:uniqueId val="{00000003-B164-4D43-80BA-5D91C9CDEF64}"/>
              </c:ext>
            </c:extLst>
          </c:dPt>
          <c:dPt>
            <c:idx val="4"/>
            <c:bubble3D val="0"/>
            <c:spPr>
              <a:noFill/>
            </c:spPr>
            <c:extLst xmlns:c16r2="http://schemas.microsoft.com/office/drawing/2015/06/chart">
              <c:ext xmlns:c16="http://schemas.microsoft.com/office/drawing/2014/chart" uri="{C3380CC4-5D6E-409C-BE32-E72D297353CC}">
                <c16:uniqueId val="{00000004-B164-4D43-80BA-5D91C9CDEF64}"/>
              </c:ext>
            </c:extLst>
          </c:dPt>
          <c:dPt>
            <c:idx val="5"/>
            <c:bubble3D val="0"/>
            <c:spPr>
              <a:noFill/>
            </c:spPr>
            <c:extLst xmlns:c16r2="http://schemas.microsoft.com/office/drawing/2015/06/chart">
              <c:ext xmlns:c16="http://schemas.microsoft.com/office/drawing/2014/chart" uri="{C3380CC4-5D6E-409C-BE32-E72D297353CC}">
                <c16:uniqueId val="{00000005-B164-4D43-80BA-5D91C9CDEF64}"/>
              </c:ext>
            </c:extLst>
          </c:dPt>
          <c:dPt>
            <c:idx val="6"/>
            <c:bubble3D val="0"/>
            <c:spPr>
              <a:noFill/>
            </c:spPr>
            <c:extLst xmlns:c16r2="http://schemas.microsoft.com/office/drawing/2015/06/chart">
              <c:ext xmlns:c16="http://schemas.microsoft.com/office/drawing/2014/chart" uri="{C3380CC4-5D6E-409C-BE32-E72D297353CC}">
                <c16:uniqueId val="{00000006-B164-4D43-80BA-5D91C9CDEF64}"/>
              </c:ext>
            </c:extLst>
          </c:dPt>
          <c:dPt>
            <c:idx val="7"/>
            <c:bubble3D val="0"/>
            <c:spPr>
              <a:noFill/>
            </c:spPr>
            <c:extLst xmlns:c16r2="http://schemas.microsoft.com/office/drawing/2015/06/chart">
              <c:ext xmlns:c16="http://schemas.microsoft.com/office/drawing/2014/chart" uri="{C3380CC4-5D6E-409C-BE32-E72D297353CC}">
                <c16:uniqueId val="{00000007-B164-4D43-80BA-5D91C9CDEF64}"/>
              </c:ext>
            </c:extLst>
          </c:dPt>
          <c:dPt>
            <c:idx val="8"/>
            <c:bubble3D val="0"/>
            <c:spPr>
              <a:noFill/>
            </c:spPr>
            <c:extLst xmlns:c16r2="http://schemas.microsoft.com/office/drawing/2015/06/chart">
              <c:ext xmlns:c16="http://schemas.microsoft.com/office/drawing/2014/chart" uri="{C3380CC4-5D6E-409C-BE32-E72D297353CC}">
                <c16:uniqueId val="{00000008-B164-4D43-80BA-5D91C9CDEF64}"/>
              </c:ext>
            </c:extLst>
          </c:dPt>
          <c:dPt>
            <c:idx val="9"/>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9-B164-4D43-80BA-5D91C9CDEF64}"/>
              </c:ext>
            </c:extLst>
          </c:dPt>
          <c:dPt>
            <c:idx val="10"/>
            <c:bubble3D val="0"/>
            <c:spPr>
              <a:gradFill flip="none" rotWithShape="1">
                <a:gsLst>
                  <a:gs pos="0">
                    <a:schemeClr val="accent2">
                      <a:shade val="51000"/>
                      <a:satMod val="130000"/>
                    </a:schemeClr>
                  </a:gs>
                  <a:gs pos="80000">
                    <a:schemeClr val="accent2">
                      <a:shade val="93000"/>
                      <a:satMod val="130000"/>
                    </a:schemeClr>
                  </a:gs>
                  <a:gs pos="100000">
                    <a:schemeClr val="accent2">
                      <a:shade val="94000"/>
                      <a:satMod val="135000"/>
                    </a:schemeClr>
                  </a:gs>
                </a:gsLst>
                <a:path path="circle">
                  <a:fillToRect l="100000" t="100000"/>
                </a:path>
                <a:tileRect r="-100000" b="-10000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A-B164-4D43-80BA-5D91C9CDEF64}"/>
              </c:ext>
            </c:extLst>
          </c:dPt>
          <c:dPt>
            <c:idx val="11"/>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B-B164-4D43-80BA-5D91C9CDEF64}"/>
              </c:ext>
            </c:extLst>
          </c:dP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extLst xmlns:c16r2="http://schemas.microsoft.com/office/drawing/2015/06/chart">
            <c:ext xmlns:c16="http://schemas.microsoft.com/office/drawing/2014/chart" uri="{C3380CC4-5D6E-409C-BE32-E72D297353CC}">
              <c16:uniqueId val="{0000000C-B164-4D43-80BA-5D91C9CDEF64}"/>
            </c:ext>
          </c:extLst>
        </c:ser>
        <c:dLbls>
          <c:showLegendKey val="0"/>
          <c:showVal val="0"/>
          <c:showCatName val="0"/>
          <c:showSerName val="0"/>
          <c:showPercent val="0"/>
          <c:showBubbleSize val="0"/>
          <c:showLeaderLines val="1"/>
        </c:dLbls>
        <c:firstSliceAng val="0"/>
        <c:holeSize val="50"/>
      </c:doughnutChart>
      <c:scatterChart>
        <c:scatterStyle val="lineMarker"/>
        <c:varyColors val="0"/>
        <c:ser>
          <c:idx val="0"/>
          <c:order val="0"/>
          <c:spPr>
            <a:ln w="38100">
              <a:solidFill>
                <a:sysClr val="windowText" lastClr="000000"/>
              </a:solidFill>
              <a:headEnd type="none" w="med" len="med"/>
              <a:tailEnd type="none" w="med" len="med"/>
            </a:ln>
          </c:spPr>
          <c:marker>
            <c:symbol val="none"/>
          </c:marker>
          <c:xVal>
            <c:numRef>
              <c:f>'INDICADORES IDEP 2019'!$U$5:$V$5</c:f>
            </c:numRef>
          </c:xVal>
          <c:yVal>
            <c:numRef>
              <c:f>'INDICADORES IDEP 2019'!$W$5:$X$5</c:f>
            </c:numRef>
          </c:yVal>
          <c:smooth val="0"/>
          <c:extLst xmlns:c16r2="http://schemas.microsoft.com/office/drawing/2015/06/chart">
            <c:ext xmlns:c16="http://schemas.microsoft.com/office/drawing/2014/chart" uri="{C3380CC4-5D6E-409C-BE32-E72D297353CC}">
              <c16:uniqueId val="{0000000D-B164-4D43-80BA-5D91C9CDEF64}"/>
            </c:ext>
          </c:extLst>
        </c:ser>
        <c:dLbls>
          <c:showLegendKey val="0"/>
          <c:showVal val="0"/>
          <c:showCatName val="0"/>
          <c:showSerName val="0"/>
          <c:showPercent val="0"/>
          <c:showBubbleSize val="0"/>
        </c:dLbls>
        <c:axId val="243818152"/>
        <c:axId val="243818544"/>
      </c:scatterChart>
      <c:valAx>
        <c:axId val="243818152"/>
        <c:scaling>
          <c:orientation val="minMax"/>
          <c:max val="1"/>
          <c:min val="-1"/>
        </c:scaling>
        <c:delete val="1"/>
        <c:axPos val="b"/>
        <c:majorTickMark val="out"/>
        <c:minorTickMark val="none"/>
        <c:tickLblPos val="none"/>
        <c:crossAx val="243818544"/>
        <c:crossesAt val="0"/>
        <c:crossBetween val="midCat"/>
      </c:valAx>
      <c:valAx>
        <c:axId val="243818544"/>
        <c:scaling>
          <c:orientation val="minMax"/>
          <c:max val="1"/>
          <c:min val="-1"/>
        </c:scaling>
        <c:delete val="1"/>
        <c:axPos val="l"/>
        <c:majorTickMark val="out"/>
        <c:minorTickMark val="none"/>
        <c:tickLblPos val="none"/>
        <c:crossAx val="243818152"/>
        <c:crossesAt val="0"/>
        <c:crossBetween val="midCat"/>
      </c:valAx>
      <c:spPr>
        <a:noFill/>
        <a:ln w="25400">
          <a:noFill/>
        </a:ln>
      </c:spPr>
    </c:plotArea>
    <c:plotVisOnly val="1"/>
    <c:dispBlanksAs val="gap"/>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111" l="0.70000000000000062" r="0.70000000000000062" t="0.750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3.6111111111111198E-2"/>
          <c:y val="6.4814814814815006E-2"/>
          <c:w val="0.75748600174978131"/>
          <c:h val="0.89814814814814814"/>
        </c:manualLayout>
      </c:layout>
      <c:doughnutChart>
        <c:varyColors val="1"/>
        <c:ser>
          <c:idx val="1"/>
          <c:order val="1"/>
          <c:dPt>
            <c:idx val="0"/>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0-F427-49A9-A4E4-A3462A2EFBA5}"/>
              </c:ext>
            </c:extLst>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1-F427-49A9-A4E4-A3462A2EFBA5}"/>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2-F427-49A9-A4E4-A3462A2EFBA5}"/>
              </c:ext>
            </c:extLst>
          </c:dPt>
          <c:dPt>
            <c:idx val="3"/>
            <c:bubble3D val="0"/>
            <c:spPr>
              <a:noFill/>
            </c:spPr>
            <c:extLst xmlns:c16r2="http://schemas.microsoft.com/office/drawing/2015/06/chart">
              <c:ext xmlns:c16="http://schemas.microsoft.com/office/drawing/2014/chart" uri="{C3380CC4-5D6E-409C-BE32-E72D297353CC}">
                <c16:uniqueId val="{00000003-F427-49A9-A4E4-A3462A2EFBA5}"/>
              </c:ext>
            </c:extLst>
          </c:dPt>
          <c:dPt>
            <c:idx val="4"/>
            <c:bubble3D val="0"/>
            <c:spPr>
              <a:noFill/>
            </c:spPr>
            <c:extLst xmlns:c16r2="http://schemas.microsoft.com/office/drawing/2015/06/chart">
              <c:ext xmlns:c16="http://schemas.microsoft.com/office/drawing/2014/chart" uri="{C3380CC4-5D6E-409C-BE32-E72D297353CC}">
                <c16:uniqueId val="{00000004-F427-49A9-A4E4-A3462A2EFBA5}"/>
              </c:ext>
            </c:extLst>
          </c:dPt>
          <c:dPt>
            <c:idx val="5"/>
            <c:bubble3D val="0"/>
            <c:spPr>
              <a:noFill/>
            </c:spPr>
            <c:extLst xmlns:c16r2="http://schemas.microsoft.com/office/drawing/2015/06/chart">
              <c:ext xmlns:c16="http://schemas.microsoft.com/office/drawing/2014/chart" uri="{C3380CC4-5D6E-409C-BE32-E72D297353CC}">
                <c16:uniqueId val="{00000005-F427-49A9-A4E4-A3462A2EFBA5}"/>
              </c:ext>
            </c:extLst>
          </c:dPt>
          <c:dPt>
            <c:idx val="6"/>
            <c:bubble3D val="0"/>
            <c:spPr>
              <a:noFill/>
            </c:spPr>
            <c:extLst xmlns:c16r2="http://schemas.microsoft.com/office/drawing/2015/06/chart">
              <c:ext xmlns:c16="http://schemas.microsoft.com/office/drawing/2014/chart" uri="{C3380CC4-5D6E-409C-BE32-E72D297353CC}">
                <c16:uniqueId val="{00000006-F427-49A9-A4E4-A3462A2EFBA5}"/>
              </c:ext>
            </c:extLst>
          </c:dPt>
          <c:dPt>
            <c:idx val="7"/>
            <c:bubble3D val="0"/>
            <c:spPr>
              <a:noFill/>
            </c:spPr>
            <c:extLst xmlns:c16r2="http://schemas.microsoft.com/office/drawing/2015/06/chart">
              <c:ext xmlns:c16="http://schemas.microsoft.com/office/drawing/2014/chart" uri="{C3380CC4-5D6E-409C-BE32-E72D297353CC}">
                <c16:uniqueId val="{00000007-F427-49A9-A4E4-A3462A2EFBA5}"/>
              </c:ext>
            </c:extLst>
          </c:dPt>
          <c:dPt>
            <c:idx val="8"/>
            <c:bubble3D val="0"/>
            <c:spPr>
              <a:noFill/>
            </c:spPr>
            <c:extLst xmlns:c16r2="http://schemas.microsoft.com/office/drawing/2015/06/chart">
              <c:ext xmlns:c16="http://schemas.microsoft.com/office/drawing/2014/chart" uri="{C3380CC4-5D6E-409C-BE32-E72D297353CC}">
                <c16:uniqueId val="{00000008-F427-49A9-A4E4-A3462A2EFBA5}"/>
              </c:ext>
            </c:extLst>
          </c:dPt>
          <c:dPt>
            <c:idx val="9"/>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9-F427-49A9-A4E4-A3462A2EFBA5}"/>
              </c:ext>
            </c:extLst>
          </c:dPt>
          <c:dPt>
            <c:idx val="10"/>
            <c:bubble3D val="0"/>
            <c:spPr>
              <a:gradFill flip="none" rotWithShape="1">
                <a:gsLst>
                  <a:gs pos="0">
                    <a:schemeClr val="accent2">
                      <a:shade val="51000"/>
                      <a:satMod val="130000"/>
                    </a:schemeClr>
                  </a:gs>
                  <a:gs pos="80000">
                    <a:schemeClr val="accent2">
                      <a:shade val="93000"/>
                      <a:satMod val="130000"/>
                    </a:schemeClr>
                  </a:gs>
                  <a:gs pos="100000">
                    <a:schemeClr val="accent2">
                      <a:shade val="94000"/>
                      <a:satMod val="135000"/>
                    </a:schemeClr>
                  </a:gs>
                </a:gsLst>
                <a:path path="circle">
                  <a:fillToRect l="100000" t="100000"/>
                </a:path>
                <a:tileRect r="-100000" b="-10000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A-F427-49A9-A4E4-A3462A2EFBA5}"/>
              </c:ext>
            </c:extLst>
          </c:dPt>
          <c:dPt>
            <c:idx val="11"/>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B-F427-49A9-A4E4-A3462A2EFBA5}"/>
              </c:ext>
            </c:extLst>
          </c:dP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extLst xmlns:c16r2="http://schemas.microsoft.com/office/drawing/2015/06/chart">
            <c:ext xmlns:c16="http://schemas.microsoft.com/office/drawing/2014/chart" uri="{C3380CC4-5D6E-409C-BE32-E72D297353CC}">
              <c16:uniqueId val="{0000000C-F427-49A9-A4E4-A3462A2EFBA5}"/>
            </c:ext>
          </c:extLst>
        </c:ser>
        <c:dLbls>
          <c:showLegendKey val="0"/>
          <c:showVal val="0"/>
          <c:showCatName val="0"/>
          <c:showSerName val="0"/>
          <c:showPercent val="0"/>
          <c:showBubbleSize val="0"/>
          <c:showLeaderLines val="1"/>
        </c:dLbls>
        <c:firstSliceAng val="0"/>
        <c:holeSize val="50"/>
      </c:doughnutChart>
      <c:scatterChart>
        <c:scatterStyle val="lineMarker"/>
        <c:varyColors val="0"/>
        <c:ser>
          <c:idx val="0"/>
          <c:order val="0"/>
          <c:spPr>
            <a:ln w="38100">
              <a:solidFill>
                <a:sysClr val="windowText" lastClr="000000"/>
              </a:solidFill>
              <a:headEnd type="none" w="med" len="med"/>
              <a:tailEnd type="none" w="med" len="med"/>
            </a:ln>
          </c:spPr>
          <c:marker>
            <c:symbol val="none"/>
          </c:marker>
          <c:xVal>
            <c:numRef>
              <c:f>'INDICADORES IDEP 2017'!#REF!</c:f>
              <c:numCache>
                <c:formatCode>General</c:formatCode>
                <c:ptCount val="1"/>
                <c:pt idx="0">
                  <c:v>1</c:v>
                </c:pt>
              </c:numCache>
            </c:numRef>
          </c:xVal>
          <c:yVal>
            <c:numRef>
              <c:f>'INDICADORES IDEP 2017'!#REF!</c:f>
              <c:numCache>
                <c:formatCode>General</c:formatCode>
                <c:ptCount val="1"/>
                <c:pt idx="0">
                  <c:v>1</c:v>
                </c:pt>
              </c:numCache>
            </c:numRef>
          </c:yVal>
          <c:smooth val="0"/>
          <c:extLst xmlns:c16r2="http://schemas.microsoft.com/office/drawing/2015/06/chart">
            <c:ext xmlns:c16="http://schemas.microsoft.com/office/drawing/2014/chart" uri="{C3380CC4-5D6E-409C-BE32-E72D297353CC}">
              <c16:uniqueId val="{0000000D-F427-49A9-A4E4-A3462A2EFBA5}"/>
            </c:ext>
          </c:extLst>
        </c:ser>
        <c:dLbls>
          <c:showLegendKey val="0"/>
          <c:showVal val="0"/>
          <c:showCatName val="0"/>
          <c:showSerName val="0"/>
          <c:showPercent val="0"/>
          <c:showBubbleSize val="0"/>
        </c:dLbls>
        <c:axId val="136379376"/>
        <c:axId val="270417872"/>
      </c:scatterChart>
      <c:valAx>
        <c:axId val="136379376"/>
        <c:scaling>
          <c:orientation val="minMax"/>
          <c:max val="1"/>
          <c:min val="-1"/>
        </c:scaling>
        <c:delete val="1"/>
        <c:axPos val="b"/>
        <c:numFmt formatCode="General" sourceLinked="1"/>
        <c:majorTickMark val="out"/>
        <c:minorTickMark val="none"/>
        <c:tickLblPos val="none"/>
        <c:crossAx val="270417872"/>
        <c:crossesAt val="0"/>
        <c:crossBetween val="midCat"/>
      </c:valAx>
      <c:valAx>
        <c:axId val="270417872"/>
        <c:scaling>
          <c:orientation val="minMax"/>
          <c:max val="1"/>
          <c:min val="-1"/>
        </c:scaling>
        <c:delete val="1"/>
        <c:axPos val="l"/>
        <c:numFmt formatCode="General" sourceLinked="1"/>
        <c:majorTickMark val="out"/>
        <c:minorTickMark val="none"/>
        <c:tickLblPos val="none"/>
        <c:crossAx val="136379376"/>
        <c:crossesAt val="0"/>
        <c:crossBetween val="midCat"/>
      </c:valAx>
      <c:spPr>
        <a:noFill/>
        <a:ln w="25400">
          <a:noFill/>
        </a:ln>
      </c:spPr>
    </c:plotArea>
    <c:plotVisOnly val="1"/>
    <c:dispBlanksAs val="gap"/>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155" l="0.70000000000000062" r="0.70000000000000062" t="0.7500000000000015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28575</xdr:colOff>
      <xdr:row>22</xdr:row>
      <xdr:rowOff>142875</xdr:rowOff>
    </xdr:from>
    <xdr:to>
      <xdr:col>11</xdr:col>
      <xdr:colOff>76200</xdr:colOff>
      <xdr:row>42</xdr:row>
      <xdr:rowOff>85725</xdr:rowOff>
    </xdr:to>
    <xdr:graphicFrame macro="">
      <xdr:nvGraphicFramePr>
        <xdr:cNvPr id="7053" name="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24</xdr:col>
      <xdr:colOff>0</xdr:colOff>
      <xdr:row>10</xdr:row>
      <xdr:rowOff>0</xdr:rowOff>
    </xdr:from>
    <xdr:to>
      <xdr:col>27</xdr:col>
      <xdr:colOff>0</xdr:colOff>
      <xdr:row>10</xdr:row>
      <xdr:rowOff>0</xdr:rowOff>
    </xdr:to>
    <xdr:graphicFrame macro="">
      <xdr:nvGraphicFramePr>
        <xdr:cNvPr id="475954"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342900</xdr:colOff>
      <xdr:row>0</xdr:row>
      <xdr:rowOff>66675</xdr:rowOff>
    </xdr:from>
    <xdr:to>
      <xdr:col>1</xdr:col>
      <xdr:colOff>676275</xdr:colOff>
      <xdr:row>0</xdr:row>
      <xdr:rowOff>1076325</xdr:rowOff>
    </xdr:to>
    <xdr:pic>
      <xdr:nvPicPr>
        <xdr:cNvPr id="475955" name="3 Imagen" descr="Logo Alta Definición.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66675"/>
          <a:ext cx="142875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142875</xdr:rowOff>
    </xdr:from>
    <xdr:to>
      <xdr:col>3</xdr:col>
      <xdr:colOff>609600</xdr:colOff>
      <xdr:row>25</xdr:row>
      <xdr:rowOff>47625</xdr:rowOff>
    </xdr:to>
    <xdr:graphicFrame macro="">
      <xdr:nvGraphicFramePr>
        <xdr:cNvPr id="505627"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533400</xdr:colOff>
      <xdr:row>25</xdr:row>
      <xdr:rowOff>142875</xdr:rowOff>
    </xdr:from>
    <xdr:to>
      <xdr:col>4</xdr:col>
      <xdr:colOff>342900</xdr:colOff>
      <xdr:row>41</xdr:row>
      <xdr:rowOff>47625</xdr:rowOff>
    </xdr:to>
    <xdr:graphicFrame macro="">
      <xdr:nvGraphicFramePr>
        <xdr:cNvPr id="505628"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Documents/SIG/INDICADORES/SISTEMA_INDICADORES_FINAL/SISTEMA%20INDICADORES%20IDEP.xls" TargetMode="External"/><Relationship Id="rId1" Type="http://schemas.openxmlformats.org/officeDocument/2006/relationships/hyperlink" Target="../../../../../../../Documents/SIG/INDICADORES/SISTEMA_INDICADORES_FINAL/SISTEMA%20INDICADORES%20IDEP.xls"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48"/>
  <sheetViews>
    <sheetView topLeftCell="A40" zoomScaleNormal="100" workbookViewId="0">
      <selection activeCell="E2" sqref="E2"/>
    </sheetView>
  </sheetViews>
  <sheetFormatPr baseColWidth="10" defaultRowHeight="39" customHeight="1" x14ac:dyDescent="0.3"/>
  <cols>
    <col min="1" max="1" width="29.7109375" style="1" customWidth="1"/>
    <col min="2" max="2" width="37.140625" style="1" customWidth="1"/>
    <col min="3" max="4" width="19.140625" style="1" customWidth="1"/>
    <col min="5" max="5" width="15.5703125" style="1" customWidth="1"/>
    <col min="6" max="6" width="14.5703125" style="1" customWidth="1"/>
    <col min="7" max="7" width="11.85546875" style="1" bestFit="1" customWidth="1"/>
    <col min="8" max="8" width="8.7109375" style="1" customWidth="1"/>
    <col min="9" max="10" width="11.42578125" style="1"/>
    <col min="11" max="11" width="34" style="1" bestFit="1" customWidth="1"/>
    <col min="12" max="12" width="0" style="1" hidden="1" customWidth="1"/>
    <col min="13" max="16384" width="11.42578125" style="1"/>
  </cols>
  <sheetData>
    <row r="1" spans="2:6" s="8" customFormat="1" ht="39" customHeight="1" x14ac:dyDescent="0.15">
      <c r="B1" s="17" t="s">
        <v>23</v>
      </c>
      <c r="C1" s="17" t="s">
        <v>5</v>
      </c>
      <c r="D1" s="17"/>
      <c r="E1" s="18" t="s">
        <v>43</v>
      </c>
      <c r="F1" s="17" t="s">
        <v>12</v>
      </c>
    </row>
    <row r="2" spans="2:6" s="8" customFormat="1" ht="39" customHeight="1" x14ac:dyDescent="0.15">
      <c r="B2" s="16" t="s">
        <v>6</v>
      </c>
      <c r="C2" s="17" t="s">
        <v>7</v>
      </c>
      <c r="D2" s="17"/>
      <c r="E2" s="18" t="s">
        <v>44</v>
      </c>
      <c r="F2" s="17" t="s">
        <v>37</v>
      </c>
    </row>
    <row r="3" spans="2:6" s="8" customFormat="1" ht="39" customHeight="1" x14ac:dyDescent="0.15">
      <c r="B3" s="16" t="s">
        <v>8</v>
      </c>
      <c r="C3" s="17" t="s">
        <v>9</v>
      </c>
      <c r="D3" s="17"/>
      <c r="E3" s="18" t="s">
        <v>31</v>
      </c>
      <c r="F3" s="17" t="s">
        <v>38</v>
      </c>
    </row>
    <row r="4" spans="2:6" s="8" customFormat="1" ht="39" customHeight="1" x14ac:dyDescent="0.15">
      <c r="B4" s="16" t="s">
        <v>24</v>
      </c>
      <c r="C4" s="17" t="s">
        <v>10</v>
      </c>
      <c r="D4" s="17"/>
      <c r="E4" s="18" t="s">
        <v>32</v>
      </c>
      <c r="F4" s="17" t="s">
        <v>39</v>
      </c>
    </row>
    <row r="5" spans="2:6" s="8" customFormat="1" ht="39" customHeight="1" x14ac:dyDescent="0.15">
      <c r="B5" s="16" t="s">
        <v>25</v>
      </c>
      <c r="C5" s="17" t="s">
        <v>11</v>
      </c>
      <c r="D5" s="17"/>
      <c r="E5" s="18" t="s">
        <v>45</v>
      </c>
      <c r="F5" s="17" t="s">
        <v>13</v>
      </c>
    </row>
    <row r="6" spans="2:6" s="8" customFormat="1" ht="39" customHeight="1" x14ac:dyDescent="0.15">
      <c r="B6" s="16" t="s">
        <v>26</v>
      </c>
      <c r="C6" s="17" t="s">
        <v>3</v>
      </c>
      <c r="D6" s="17"/>
      <c r="E6" s="18" t="s">
        <v>33</v>
      </c>
      <c r="F6" s="17" t="s">
        <v>14</v>
      </c>
    </row>
    <row r="7" spans="2:6" s="8" customFormat="1" ht="39" customHeight="1" x14ac:dyDescent="0.15">
      <c r="B7" s="16" t="s">
        <v>27</v>
      </c>
      <c r="C7" s="17" t="s">
        <v>53</v>
      </c>
      <c r="D7" s="17"/>
      <c r="E7" s="18" t="s">
        <v>46</v>
      </c>
      <c r="F7" s="17" t="s">
        <v>15</v>
      </c>
    </row>
    <row r="8" spans="2:6" s="8" customFormat="1" ht="39" customHeight="1" x14ac:dyDescent="0.15">
      <c r="B8" s="16" t="s">
        <v>54</v>
      </c>
      <c r="C8" s="17" t="s">
        <v>55</v>
      </c>
      <c r="D8" s="17"/>
      <c r="E8" s="18" t="s">
        <v>34</v>
      </c>
      <c r="F8" s="17" t="s">
        <v>16</v>
      </c>
    </row>
    <row r="9" spans="2:6" s="8" customFormat="1" ht="39" customHeight="1" x14ac:dyDescent="0.15">
      <c r="B9" s="16" t="s">
        <v>28</v>
      </c>
      <c r="C9" s="17" t="s">
        <v>56</v>
      </c>
      <c r="D9" s="17"/>
      <c r="E9" s="18" t="s">
        <v>35</v>
      </c>
      <c r="F9" s="17" t="s">
        <v>40</v>
      </c>
    </row>
    <row r="10" spans="2:6" s="8" customFormat="1" ht="39" customHeight="1" x14ac:dyDescent="0.15">
      <c r="B10" s="16" t="s">
        <v>29</v>
      </c>
      <c r="C10" s="17" t="s">
        <v>57</v>
      </c>
      <c r="D10" s="17"/>
      <c r="E10" s="18" t="s">
        <v>47</v>
      </c>
      <c r="F10" s="17" t="s">
        <v>17</v>
      </c>
    </row>
    <row r="11" spans="2:6" s="8" customFormat="1" ht="39" customHeight="1" x14ac:dyDescent="0.15">
      <c r="B11" s="16" t="s">
        <v>58</v>
      </c>
      <c r="C11" s="17" t="s">
        <v>59</v>
      </c>
      <c r="D11" s="17"/>
      <c r="E11" s="18" t="s">
        <v>36</v>
      </c>
      <c r="F11" s="17" t="s">
        <v>18</v>
      </c>
    </row>
    <row r="12" spans="2:6" s="8" customFormat="1" ht="39" customHeight="1" x14ac:dyDescent="0.15">
      <c r="B12" s="16" t="s">
        <v>30</v>
      </c>
      <c r="C12" s="17" t="s">
        <v>60</v>
      </c>
      <c r="D12" s="17"/>
      <c r="E12" s="18" t="s">
        <v>4</v>
      </c>
      <c r="F12" s="17" t="s">
        <v>41</v>
      </c>
    </row>
    <row r="13" spans="2:6" s="8" customFormat="1" ht="39" customHeight="1" x14ac:dyDescent="0.15">
      <c r="B13" s="16" t="s">
        <v>61</v>
      </c>
      <c r="C13" s="17" t="s">
        <v>62</v>
      </c>
      <c r="D13" s="17"/>
      <c r="E13" s="16"/>
      <c r="F13" s="17" t="s">
        <v>19</v>
      </c>
    </row>
    <row r="14" spans="2:6" s="8" customFormat="1" ht="39" customHeight="1" x14ac:dyDescent="0.15">
      <c r="B14" s="16" t="s">
        <v>63</v>
      </c>
      <c r="C14" s="17" t="s">
        <v>64</v>
      </c>
      <c r="D14" s="17"/>
      <c r="E14" s="16"/>
      <c r="F14" s="17" t="s">
        <v>20</v>
      </c>
    </row>
    <row r="15" spans="2:6" s="8" customFormat="1" ht="39" customHeight="1" x14ac:dyDescent="0.15">
      <c r="B15" s="16" t="s">
        <v>65</v>
      </c>
      <c r="C15" s="17" t="s">
        <v>0</v>
      </c>
      <c r="D15" s="17"/>
      <c r="E15" s="16"/>
      <c r="F15" s="17" t="s">
        <v>21</v>
      </c>
    </row>
    <row r="16" spans="2:6" s="8" customFormat="1" ht="39" customHeight="1" x14ac:dyDescent="0.15">
      <c r="B16" s="16"/>
      <c r="C16" s="17" t="s">
        <v>1</v>
      </c>
      <c r="D16" s="17"/>
      <c r="E16" s="16"/>
      <c r="F16" s="17" t="s">
        <v>42</v>
      </c>
    </row>
    <row r="17" spans="1:14" s="8" customFormat="1" ht="39" customHeight="1" x14ac:dyDescent="0.15">
      <c r="B17" s="16"/>
      <c r="C17" s="16"/>
      <c r="D17" s="16"/>
      <c r="E17" s="16"/>
      <c r="F17" s="17" t="s">
        <v>22</v>
      </c>
    </row>
    <row r="22" spans="1:14" ht="39" customHeight="1" x14ac:dyDescent="0.3">
      <c r="A22" s="2"/>
      <c r="B22" s="2"/>
      <c r="C22" s="2"/>
      <c r="D22" s="2"/>
      <c r="E22" s="2"/>
      <c r="F22" s="2"/>
      <c r="G22" s="2"/>
      <c r="H22" s="2"/>
      <c r="I22" s="2"/>
      <c r="J22" s="2"/>
      <c r="K22" s="2"/>
      <c r="L22" s="2"/>
    </row>
    <row r="23" spans="1:14" ht="39" customHeight="1" x14ac:dyDescent="0.3">
      <c r="A23" s="2"/>
      <c r="B23" s="2"/>
      <c r="C23" s="2"/>
      <c r="D23" s="2"/>
      <c r="E23" s="2"/>
      <c r="F23" s="2"/>
      <c r="G23" s="2"/>
      <c r="H23" s="2"/>
      <c r="I23" s="2"/>
      <c r="J23" s="2"/>
      <c r="K23" s="2"/>
      <c r="L23" s="2"/>
    </row>
    <row r="24" spans="1:14" s="3" customFormat="1" ht="39" customHeight="1" x14ac:dyDescent="0.3">
      <c r="A24" s="27"/>
      <c r="B24" s="28"/>
      <c r="C24" s="28"/>
      <c r="D24" s="28"/>
      <c r="E24" s="29"/>
      <c r="F24" s="27"/>
      <c r="L24" s="4"/>
      <c r="N24" s="4"/>
    </row>
    <row r="25" spans="1:14" s="3" customFormat="1" ht="39" customHeight="1" x14ac:dyDescent="0.3">
      <c r="A25" s="209"/>
      <c r="B25" s="209"/>
      <c r="C25" s="209"/>
      <c r="D25" s="209"/>
      <c r="E25" s="209"/>
      <c r="F25" s="209"/>
      <c r="L25" s="4"/>
      <c r="N25" s="4"/>
    </row>
    <row r="26" spans="1:14" s="3" customFormat="1" ht="39" customHeight="1" x14ac:dyDescent="0.3">
      <c r="A26" s="209"/>
      <c r="B26" s="209"/>
      <c r="C26" s="209"/>
      <c r="D26" s="209"/>
      <c r="E26" s="209"/>
      <c r="F26" s="209"/>
      <c r="L26" s="4"/>
      <c r="N26" s="4"/>
    </row>
    <row r="27" spans="1:14" s="3" customFormat="1" ht="39" customHeight="1" x14ac:dyDescent="0.3">
      <c r="A27" s="10"/>
      <c r="B27" s="11"/>
      <c r="C27" s="10"/>
      <c r="D27" s="10"/>
      <c r="E27" s="12"/>
      <c r="F27" s="10"/>
      <c r="L27" s="4"/>
      <c r="N27" s="4"/>
    </row>
    <row r="28" spans="1:14" s="3" customFormat="1" ht="39" customHeight="1" x14ac:dyDescent="0.3">
      <c r="A28" s="210" t="s">
        <v>91</v>
      </c>
      <c r="B28" s="210"/>
      <c r="C28" s="210"/>
      <c r="D28" s="210"/>
      <c r="E28" s="210"/>
      <c r="F28" s="210"/>
      <c r="L28" s="4"/>
      <c r="N28" s="4"/>
    </row>
    <row r="29" spans="1:14" s="3" customFormat="1" ht="39" customHeight="1" x14ac:dyDescent="0.3">
      <c r="A29" s="9"/>
      <c r="B29" s="9"/>
      <c r="C29" s="9"/>
      <c r="D29" s="9"/>
      <c r="E29" s="9"/>
      <c r="F29" s="9"/>
      <c r="L29" s="4"/>
      <c r="N29" s="4"/>
    </row>
    <row r="30" spans="1:14" ht="39" customHeight="1" thickBot="1" x14ac:dyDescent="0.35">
      <c r="B30" s="2"/>
      <c r="C30" s="2"/>
      <c r="D30" s="2"/>
      <c r="E30" s="2"/>
      <c r="F30" s="2"/>
      <c r="G30" s="2"/>
      <c r="H30" s="2"/>
      <c r="I30" s="2"/>
    </row>
    <row r="31" spans="1:14" s="7" customFormat="1" ht="39" customHeight="1" thickBot="1" x14ac:dyDescent="0.35">
      <c r="A31" s="34" t="s">
        <v>92</v>
      </c>
      <c r="B31" s="35" t="s">
        <v>2</v>
      </c>
      <c r="C31" s="30" t="s">
        <v>51</v>
      </c>
      <c r="D31" s="30" t="s">
        <v>66</v>
      </c>
      <c r="E31" s="36" t="s">
        <v>49</v>
      </c>
      <c r="F31" s="35" t="s">
        <v>50</v>
      </c>
      <c r="G31" s="2"/>
      <c r="H31" s="21"/>
      <c r="I31" s="2"/>
      <c r="J31" s="2"/>
      <c r="K31" s="2"/>
      <c r="L31" s="2"/>
    </row>
    <row r="32" spans="1:14" ht="39" customHeight="1" thickBot="1" x14ac:dyDescent="0.35">
      <c r="A32" s="211" t="s">
        <v>87</v>
      </c>
      <c r="B32" s="39" t="s">
        <v>70</v>
      </c>
      <c r="C32" s="25" t="e">
        <f>COUNTIF(#REF!,B32)</f>
        <v>#REF!</v>
      </c>
      <c r="D32" s="25" t="e">
        <f>SUMIF(#REF!,'Semaforo proceso'!B32,#REF!)</f>
        <v>#REF!</v>
      </c>
      <c r="E32" s="32" t="e">
        <f>SUMIF(#REF!,B32,#REF!)</f>
        <v>#REF!</v>
      </c>
      <c r="F32" s="24" t="e">
        <f>IF(D32=0,0,E32/D32)</f>
        <v>#REF!</v>
      </c>
      <c r="G32" s="2"/>
      <c r="H32" s="2"/>
      <c r="I32" s="2"/>
      <c r="J32" s="21"/>
      <c r="K32" s="2"/>
      <c r="L32" s="2"/>
    </row>
    <row r="33" spans="1:12" ht="39" customHeight="1" thickBot="1" x14ac:dyDescent="0.35">
      <c r="A33" s="212"/>
      <c r="B33" s="39" t="s">
        <v>71</v>
      </c>
      <c r="C33" s="25" t="e">
        <f>COUNTIF(#REF!,B33)</f>
        <v>#REF!</v>
      </c>
      <c r="D33" s="14" t="e">
        <f>SUMIF(#REF!,'Semaforo proceso'!B33,#REF!)</f>
        <v>#REF!</v>
      </c>
      <c r="E33" s="33" t="e">
        <f>SUMIF(#REF!,B33,#REF!)</f>
        <v>#REF!</v>
      </c>
      <c r="F33" s="24" t="e">
        <f t="shared" ref="F33:F46" si="0">IF(D33=0,0,E33/D33)</f>
        <v>#REF!</v>
      </c>
      <c r="G33" s="22"/>
      <c r="H33" s="2"/>
      <c r="I33" s="21"/>
      <c r="J33" s="2"/>
      <c r="K33" s="2"/>
      <c r="L33" s="2"/>
    </row>
    <row r="34" spans="1:12" ht="39" customHeight="1" thickBot="1" x14ac:dyDescent="0.35">
      <c r="A34" s="208" t="s">
        <v>88</v>
      </c>
      <c r="B34" s="39" t="s">
        <v>72</v>
      </c>
      <c r="C34" s="25" t="e">
        <f>COUNTIF(#REF!,B34)</f>
        <v>#REF!</v>
      </c>
      <c r="D34" s="25" t="e">
        <f>SUMIF(#REF!,'Semaforo proceso'!B34,#REF!)</f>
        <v>#REF!</v>
      </c>
      <c r="E34" s="32" t="e">
        <f>SUMIF(#REF!,B34,#REF!)</f>
        <v>#REF!</v>
      </c>
      <c r="F34" s="15" t="e">
        <f t="shared" si="0"/>
        <v>#REF!</v>
      </c>
      <c r="G34" s="20"/>
      <c r="H34" s="2"/>
      <c r="I34" s="2"/>
      <c r="J34" s="2"/>
      <c r="K34" s="2"/>
      <c r="L34" s="2"/>
    </row>
    <row r="35" spans="1:12" ht="39" customHeight="1" thickBot="1" x14ac:dyDescent="0.35">
      <c r="A35" s="208"/>
      <c r="B35" s="39" t="s">
        <v>73</v>
      </c>
      <c r="C35" s="25" t="e">
        <f>COUNTIF(#REF!,B35)</f>
        <v>#REF!</v>
      </c>
      <c r="D35" s="13" t="e">
        <f>SUMIF(#REF!,'Semaforo proceso'!B35,#REF!)</f>
        <v>#REF!</v>
      </c>
      <c r="E35" s="31" t="e">
        <f>SUMIF(#REF!,B35,#REF!)</f>
        <v>#REF!</v>
      </c>
      <c r="F35" s="23" t="e">
        <f t="shared" si="0"/>
        <v>#REF!</v>
      </c>
      <c r="G35" s="20"/>
      <c r="H35" s="2"/>
      <c r="I35" s="2"/>
      <c r="J35" s="2"/>
      <c r="K35" s="2"/>
      <c r="L35" s="2"/>
    </row>
    <row r="36" spans="1:12" ht="39" customHeight="1" thickBot="1" x14ac:dyDescent="0.35">
      <c r="A36" s="208"/>
      <c r="B36" s="39" t="s">
        <v>74</v>
      </c>
      <c r="C36" s="25" t="e">
        <f>COUNTIF(#REF!,B36)</f>
        <v>#REF!</v>
      </c>
      <c r="D36" s="13" t="e">
        <f>SUMIF(#REF!,'Semaforo proceso'!B36,#REF!)</f>
        <v>#REF!</v>
      </c>
      <c r="E36" s="31" t="e">
        <f>SUMIF(#REF!,B36,#REF!)</f>
        <v>#REF!</v>
      </c>
      <c r="F36" s="23" t="e">
        <f t="shared" si="0"/>
        <v>#REF!</v>
      </c>
      <c r="G36" s="20"/>
      <c r="H36" s="2"/>
      <c r="I36" s="2"/>
      <c r="J36" s="2"/>
      <c r="K36" s="2"/>
      <c r="L36" s="2"/>
    </row>
    <row r="37" spans="1:12" ht="39" customHeight="1" thickBot="1" x14ac:dyDescent="0.35">
      <c r="A37" s="208"/>
      <c r="B37" s="39" t="s">
        <v>75</v>
      </c>
      <c r="C37" s="25" t="e">
        <f>COUNTIF(#REF!,B37)</f>
        <v>#REF!</v>
      </c>
      <c r="D37" s="13" t="e">
        <f>SUMIF(#REF!,'Semaforo proceso'!B37,#REF!)</f>
        <v>#REF!</v>
      </c>
      <c r="E37" s="31" t="e">
        <f>SUMIF(#REF!,B37,#REF!)</f>
        <v>#REF!</v>
      </c>
      <c r="F37" s="23" t="e">
        <f t="shared" si="0"/>
        <v>#REF!</v>
      </c>
      <c r="G37" s="20"/>
      <c r="H37" s="2"/>
      <c r="I37" s="2"/>
      <c r="J37" s="2"/>
      <c r="K37" s="2"/>
      <c r="L37" s="2"/>
    </row>
    <row r="38" spans="1:12" ht="39" customHeight="1" thickBot="1" x14ac:dyDescent="0.35">
      <c r="A38" s="208" t="s">
        <v>89</v>
      </c>
      <c r="B38" s="39" t="s">
        <v>76</v>
      </c>
      <c r="C38" s="25" t="e">
        <f>COUNTIF(#REF!,B38)</f>
        <v>#REF!</v>
      </c>
      <c r="D38" s="14" t="e">
        <f>SUMIF(#REF!,'Semaforo proceso'!B38,#REF!)</f>
        <v>#REF!</v>
      </c>
      <c r="E38" s="33" t="e">
        <f>SUMIF(#REF!,B38,#REF!)</f>
        <v>#REF!</v>
      </c>
      <c r="F38" s="24" t="e">
        <f t="shared" si="0"/>
        <v>#REF!</v>
      </c>
      <c r="G38" s="20"/>
      <c r="H38" s="2"/>
      <c r="I38" s="2"/>
      <c r="J38" s="2"/>
      <c r="K38" s="2"/>
      <c r="L38" s="2"/>
    </row>
    <row r="39" spans="1:12" ht="39" customHeight="1" thickBot="1" x14ac:dyDescent="0.35">
      <c r="A39" s="208"/>
      <c r="B39" s="39" t="s">
        <v>77</v>
      </c>
      <c r="C39" s="25" t="e">
        <f>COUNTIF(#REF!,B39)</f>
        <v>#REF!</v>
      </c>
      <c r="D39" s="25" t="e">
        <f>SUMIF(#REF!,'Semaforo proceso'!B39,#REF!)</f>
        <v>#REF!</v>
      </c>
      <c r="E39" s="32" t="e">
        <f>SUMIF(#REF!,B39,#REF!)</f>
        <v>#REF!</v>
      </c>
      <c r="F39" s="15" t="e">
        <f t="shared" si="0"/>
        <v>#REF!</v>
      </c>
      <c r="G39" s="20"/>
      <c r="H39" s="2"/>
      <c r="I39" s="2"/>
      <c r="J39" s="2"/>
      <c r="K39" s="2"/>
      <c r="L39" s="2"/>
    </row>
    <row r="40" spans="1:12" ht="39" customHeight="1" thickBot="1" x14ac:dyDescent="0.35">
      <c r="A40" s="208"/>
      <c r="B40" s="39" t="s">
        <v>78</v>
      </c>
      <c r="C40" s="25" t="e">
        <f>COUNTIF(#REF!,B40)</f>
        <v>#REF!</v>
      </c>
      <c r="D40" s="13" t="e">
        <f>SUMIF(#REF!,'Semaforo proceso'!B40,#REF!)</f>
        <v>#REF!</v>
      </c>
      <c r="E40" s="31" t="e">
        <f>SUMIF(#REF!,B40,#REF!)</f>
        <v>#REF!</v>
      </c>
      <c r="F40" s="23" t="e">
        <f t="shared" si="0"/>
        <v>#REF!</v>
      </c>
      <c r="G40" s="20"/>
      <c r="H40" s="2"/>
      <c r="I40" s="2"/>
      <c r="J40" s="2"/>
      <c r="K40" s="2"/>
      <c r="L40" s="2"/>
    </row>
    <row r="41" spans="1:12" ht="39" customHeight="1" thickBot="1" x14ac:dyDescent="0.35">
      <c r="A41" s="208"/>
      <c r="B41" s="39" t="s">
        <v>79</v>
      </c>
      <c r="C41" s="25" t="e">
        <f>COUNTIF(#REF!,B41)</f>
        <v>#REF!</v>
      </c>
      <c r="D41" s="13" t="e">
        <f>SUMIF(#REF!,'Semaforo proceso'!B41,#REF!)</f>
        <v>#REF!</v>
      </c>
      <c r="E41" s="31" t="e">
        <f>SUMIF(#REF!,B41,#REF!)</f>
        <v>#REF!</v>
      </c>
      <c r="F41" s="26" t="e">
        <f t="shared" si="0"/>
        <v>#REF!</v>
      </c>
      <c r="G41" s="20"/>
      <c r="H41" s="2"/>
      <c r="I41" s="2"/>
      <c r="J41" s="2"/>
      <c r="K41" s="2"/>
      <c r="L41" s="2"/>
    </row>
    <row r="42" spans="1:12" ht="39" customHeight="1" thickBot="1" x14ac:dyDescent="0.35">
      <c r="A42" s="208"/>
      <c r="B42" s="39" t="s">
        <v>80</v>
      </c>
      <c r="C42" s="25" t="e">
        <f>COUNTIF(#REF!,B42)</f>
        <v>#REF!</v>
      </c>
      <c r="D42" s="13" t="e">
        <f>SUMIF(#REF!,'Semaforo proceso'!B42,#REF!)</f>
        <v>#REF!</v>
      </c>
      <c r="E42" s="31" t="e">
        <f>SUMIF(#REF!,B42,#REF!)</f>
        <v>#REF!</v>
      </c>
      <c r="F42" s="23" t="e">
        <f t="shared" si="0"/>
        <v>#REF!</v>
      </c>
      <c r="G42" s="20"/>
      <c r="H42" s="2"/>
      <c r="I42" s="2"/>
      <c r="J42" s="2"/>
      <c r="K42" s="2"/>
      <c r="L42" s="2"/>
    </row>
    <row r="43" spans="1:12" ht="39" customHeight="1" thickBot="1" x14ac:dyDescent="0.35">
      <c r="A43" s="208"/>
      <c r="B43" s="39" t="s">
        <v>81</v>
      </c>
      <c r="C43" s="25" t="e">
        <f>COUNTIF(#REF!,B43)</f>
        <v>#REF!</v>
      </c>
      <c r="D43" s="13" t="e">
        <f>SUMIF(#REF!,'Semaforo proceso'!B43,#REF!)</f>
        <v>#REF!</v>
      </c>
      <c r="E43" s="31" t="e">
        <f>SUMIF(#REF!,B43,#REF!)</f>
        <v>#REF!</v>
      </c>
      <c r="F43" s="23" t="e">
        <f t="shared" si="0"/>
        <v>#REF!</v>
      </c>
      <c r="G43" s="20"/>
      <c r="H43" s="2"/>
      <c r="I43" s="2"/>
      <c r="J43" s="2"/>
      <c r="K43" s="2"/>
      <c r="L43" s="2"/>
    </row>
    <row r="44" spans="1:12" ht="39" customHeight="1" thickBot="1" x14ac:dyDescent="0.35">
      <c r="A44" s="208"/>
      <c r="B44" s="39" t="s">
        <v>82</v>
      </c>
      <c r="C44" s="25" t="e">
        <f>COUNTIF(#REF!,B44)</f>
        <v>#REF!</v>
      </c>
      <c r="D44" s="14" t="e">
        <f>SUMIF(#REF!,'Semaforo proceso'!B44,#REF!)</f>
        <v>#REF!</v>
      </c>
      <c r="E44" s="33" t="e">
        <f>SUMIF(#REF!,B44,#REF!)</f>
        <v>#REF!</v>
      </c>
      <c r="F44" s="24" t="e">
        <f t="shared" si="0"/>
        <v>#REF!</v>
      </c>
      <c r="G44" s="20"/>
      <c r="H44" s="2"/>
      <c r="I44" s="2"/>
      <c r="J44" s="2"/>
      <c r="K44" s="2"/>
      <c r="L44" s="2"/>
    </row>
    <row r="45" spans="1:12" ht="39" customHeight="1" thickBot="1" x14ac:dyDescent="0.35">
      <c r="A45" s="208"/>
      <c r="B45" s="39" t="s">
        <v>83</v>
      </c>
      <c r="C45" s="25" t="e">
        <f>COUNTIF(#REF!,B45)</f>
        <v>#REF!</v>
      </c>
      <c r="D45" s="25" t="e">
        <f>SUMIF(#REF!,'Semaforo proceso'!B45,#REF!)</f>
        <v>#REF!</v>
      </c>
      <c r="E45" s="32" t="e">
        <f>SUMIF(#REF!,B45,#REF!)</f>
        <v>#REF!</v>
      </c>
      <c r="F45" s="24" t="e">
        <f t="shared" si="0"/>
        <v>#REF!</v>
      </c>
      <c r="G45" s="22"/>
      <c r="H45" s="2"/>
      <c r="I45" s="2"/>
      <c r="J45" s="2"/>
      <c r="K45" s="2"/>
      <c r="L45" s="2"/>
    </row>
    <row r="46" spans="1:12" ht="39" customHeight="1" thickBot="1" x14ac:dyDescent="0.35">
      <c r="A46" s="208"/>
      <c r="B46" s="39" t="s">
        <v>84</v>
      </c>
      <c r="C46" s="25" t="e">
        <f>COUNTIF(#REF!,B46)</f>
        <v>#REF!</v>
      </c>
      <c r="D46" s="14" t="e">
        <f>SUMIF(#REF!,'Semaforo proceso'!B46,#REF!)</f>
        <v>#REF!</v>
      </c>
      <c r="E46" s="33" t="e">
        <f>SUMIF(#REF!,B46,#REF!)</f>
        <v>#REF!</v>
      </c>
      <c r="F46" s="24" t="e">
        <f t="shared" si="0"/>
        <v>#REF!</v>
      </c>
      <c r="G46" s="2"/>
      <c r="H46" s="2"/>
      <c r="I46" s="2"/>
      <c r="J46" s="2"/>
      <c r="K46" s="2"/>
      <c r="L46" s="2"/>
    </row>
    <row r="47" spans="1:12" ht="39" customHeight="1" thickBot="1" x14ac:dyDescent="0.35">
      <c r="A47" s="208" t="s">
        <v>90</v>
      </c>
      <c r="B47" s="39" t="s">
        <v>85</v>
      </c>
      <c r="C47" s="25" t="e">
        <f>COUNTIF(#REF!,B47)</f>
        <v>#REF!</v>
      </c>
      <c r="D47" s="14" t="e">
        <f>SUMIF(#REF!,'Semaforo proceso'!B47,#REF!)</f>
        <v>#REF!</v>
      </c>
      <c r="E47" s="33" t="e">
        <f>SUMIF(#REF!,B47,#REF!)</f>
        <v>#REF!</v>
      </c>
      <c r="F47" s="24" t="e">
        <f>IF(D47=0,0,E47/D47)</f>
        <v>#REF!</v>
      </c>
      <c r="G47" s="2"/>
      <c r="H47" s="2"/>
      <c r="I47" s="2"/>
      <c r="J47" s="2"/>
      <c r="K47" s="2"/>
      <c r="L47" s="2"/>
    </row>
    <row r="48" spans="1:12" ht="39" customHeight="1" thickBot="1" x14ac:dyDescent="0.35">
      <c r="A48" s="208"/>
      <c r="B48" s="39" t="s">
        <v>86</v>
      </c>
      <c r="C48" s="25" t="e">
        <f>COUNTIF(#REF!,B48)</f>
        <v>#REF!</v>
      </c>
      <c r="D48" s="14" t="e">
        <f>SUMIF(#REF!,'Semaforo proceso'!B48,#REF!)</f>
        <v>#REF!</v>
      </c>
      <c r="E48" s="33" t="e">
        <f>SUMIF(#REF!,B48,#REF!)</f>
        <v>#REF!</v>
      </c>
      <c r="F48" s="24" t="e">
        <f>IF(D48=0,0,E48/D48)</f>
        <v>#REF!</v>
      </c>
      <c r="G48" s="2"/>
      <c r="H48" s="2"/>
    </row>
  </sheetData>
  <mergeCells count="7">
    <mergeCell ref="A47:A48"/>
    <mergeCell ref="A25:F25"/>
    <mergeCell ref="A26:F26"/>
    <mergeCell ref="A28:F28"/>
    <mergeCell ref="A32:A33"/>
    <mergeCell ref="A34:A37"/>
    <mergeCell ref="A38:A46"/>
  </mergeCells>
  <phoneticPr fontId="2" type="noConversion"/>
  <conditionalFormatting sqref="F33:F44 F46">
    <cfRule type="cellIs" dxfId="14" priority="94" stopIfTrue="1" operator="lessThan">
      <formula>0.55</formula>
    </cfRule>
    <cfRule type="cellIs" dxfId="13" priority="95" stopIfTrue="1" operator="between">
      <formula>0.55</formula>
      <formula>0.7</formula>
    </cfRule>
    <cfRule type="cellIs" dxfId="12" priority="96" stopIfTrue="1" operator="greaterThan">
      <formula>0.7</formula>
    </cfRule>
  </conditionalFormatting>
  <conditionalFormatting sqref="F47:F48">
    <cfRule type="cellIs" dxfId="11" priority="7" stopIfTrue="1" operator="lessThan">
      <formula>0.55</formula>
    </cfRule>
    <cfRule type="cellIs" dxfId="10" priority="8" stopIfTrue="1" operator="between">
      <formula>0.55</formula>
      <formula>0.7</formula>
    </cfRule>
    <cfRule type="cellIs" dxfId="9" priority="9" stopIfTrue="1" operator="greaterThan">
      <formula>0.7</formula>
    </cfRule>
  </conditionalFormatting>
  <conditionalFormatting sqref="F32">
    <cfRule type="cellIs" dxfId="8" priority="4" stopIfTrue="1" operator="lessThan">
      <formula>0.55</formula>
    </cfRule>
    <cfRule type="cellIs" dxfId="7" priority="5" stopIfTrue="1" operator="between">
      <formula>0.55</formula>
      <formula>0.7</formula>
    </cfRule>
    <cfRule type="cellIs" dxfId="6" priority="6" stopIfTrue="1" operator="greaterThan">
      <formula>0.7</formula>
    </cfRule>
  </conditionalFormatting>
  <conditionalFormatting sqref="F45">
    <cfRule type="cellIs" dxfId="5" priority="1" stopIfTrue="1" operator="lessThan">
      <formula>0.55</formula>
    </cfRule>
    <cfRule type="cellIs" dxfId="4" priority="2" stopIfTrue="1" operator="between">
      <formula>0.55</formula>
      <formula>0.7</formula>
    </cfRule>
    <cfRule type="cellIs" dxfId="3" priority="3" stopIfTrue="1" operator="greaterThan">
      <formula>0.7</formula>
    </cfRule>
  </conditionalFormatting>
  <dataValidations count="2">
    <dataValidation type="list" allowBlank="1" showDropDown="1" showInputMessage="1" showErrorMessage="1" sqref="B46:B48">
      <formula1>$B$1:$B$15</formula1>
    </dataValidation>
    <dataValidation type="list" allowBlank="1" showDropDown="1" showInputMessage="1" showErrorMessage="1" sqref="B32:B45">
      <formula1>$B$1:$B$15</formula1>
    </dataValidation>
  </dataValidations>
  <printOptions horizontalCentered="1" verticalCentered="1"/>
  <pageMargins left="0.74803149606299213" right="0.74803149606299213" top="0.32" bottom="0.37" header="0" footer="0"/>
  <pageSetup scale="90" orientation="landscape" horizontalDpi="200" verticalDpi="200" r:id="rId1"/>
  <headerFooter alignWithMargins="0">
    <oddFooter>&amp;RCorte Abril 2009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D20"/>
  <sheetViews>
    <sheetView topLeftCell="A10" workbookViewId="0">
      <selection activeCell="A10" sqref="A10"/>
    </sheetView>
  </sheetViews>
  <sheetFormatPr baseColWidth="10" defaultRowHeight="12.75" x14ac:dyDescent="0.2"/>
  <cols>
    <col min="1" max="2" width="46.28515625" customWidth="1"/>
    <col min="4" max="4" width="25.7109375" customWidth="1"/>
  </cols>
  <sheetData>
    <row r="1" spans="1:4" ht="13.5" thickBot="1" x14ac:dyDescent="0.25"/>
    <row r="2" spans="1:4" s="38" customFormat="1" ht="34.5" customHeight="1" thickBot="1" x14ac:dyDescent="0.25">
      <c r="A2" s="37" t="s">
        <v>68</v>
      </c>
      <c r="B2" s="37" t="s">
        <v>69</v>
      </c>
      <c r="D2" s="38" t="s">
        <v>93</v>
      </c>
    </row>
    <row r="3" spans="1:4" s="38" customFormat="1" ht="34.5" customHeight="1" thickBot="1" x14ac:dyDescent="0.25">
      <c r="A3" s="39" t="s">
        <v>70</v>
      </c>
      <c r="B3" s="40">
        <v>0.05</v>
      </c>
      <c r="D3" s="38" t="s">
        <v>94</v>
      </c>
    </row>
    <row r="4" spans="1:4" s="38" customFormat="1" ht="34.5" customHeight="1" thickBot="1" x14ac:dyDescent="0.25">
      <c r="A4" s="39" t="s">
        <v>71</v>
      </c>
      <c r="B4" s="40">
        <v>0.05</v>
      </c>
      <c r="C4" s="38">
        <f>B4+B3</f>
        <v>0.1</v>
      </c>
    </row>
    <row r="5" spans="1:4" s="38" customFormat="1" ht="34.5" customHeight="1" thickBot="1" x14ac:dyDescent="0.25">
      <c r="A5" s="39" t="s">
        <v>72</v>
      </c>
      <c r="B5" s="40">
        <v>0.1</v>
      </c>
    </row>
    <row r="6" spans="1:4" s="38" customFormat="1" ht="34.5" customHeight="1" thickBot="1" x14ac:dyDescent="0.25">
      <c r="A6" s="39" t="s">
        <v>73</v>
      </c>
      <c r="B6" s="40">
        <v>0.1</v>
      </c>
      <c r="C6" s="38">
        <f>B6+B5</f>
        <v>0.2</v>
      </c>
    </row>
    <row r="7" spans="1:4" s="38" customFormat="1" ht="34.5" customHeight="1" thickBot="1" x14ac:dyDescent="0.25">
      <c r="A7" s="39" t="s">
        <v>74</v>
      </c>
      <c r="B7" s="40">
        <v>0.1</v>
      </c>
    </row>
    <row r="8" spans="1:4" s="38" customFormat="1" ht="34.5" customHeight="1" thickBot="1" x14ac:dyDescent="0.25">
      <c r="A8" s="39" t="s">
        <v>75</v>
      </c>
      <c r="B8" s="40">
        <v>0.1</v>
      </c>
      <c r="C8" s="38">
        <f>B8+B7</f>
        <v>0.2</v>
      </c>
    </row>
    <row r="9" spans="1:4" s="38" customFormat="1" ht="34.5" customHeight="1" thickBot="1" x14ac:dyDescent="0.25">
      <c r="A9" s="39" t="s">
        <v>76</v>
      </c>
      <c r="B9" s="41">
        <v>4.4999999999999998E-2</v>
      </c>
      <c r="C9" s="42">
        <f>B9+B10+B11+B12+B13+B14+B15+B16+B17</f>
        <v>0.40499999999999992</v>
      </c>
    </row>
    <row r="10" spans="1:4" s="38" customFormat="1" ht="34.5" customHeight="1" thickBot="1" x14ac:dyDescent="0.25">
      <c r="A10" s="39" t="s">
        <v>77</v>
      </c>
      <c r="B10" s="41">
        <v>4.4999999999999998E-2</v>
      </c>
    </row>
    <row r="11" spans="1:4" s="38" customFormat="1" ht="34.5" customHeight="1" thickBot="1" x14ac:dyDescent="0.25">
      <c r="A11" s="39" t="s">
        <v>78</v>
      </c>
      <c r="B11" s="41">
        <v>4.4999999999999998E-2</v>
      </c>
    </row>
    <row r="12" spans="1:4" s="38" customFormat="1" ht="34.5" customHeight="1" thickBot="1" x14ac:dyDescent="0.25">
      <c r="A12" s="39" t="s">
        <v>79</v>
      </c>
      <c r="B12" s="41">
        <v>4.4999999999999998E-2</v>
      </c>
    </row>
    <row r="13" spans="1:4" s="38" customFormat="1" ht="34.5" customHeight="1" thickBot="1" x14ac:dyDescent="0.25">
      <c r="A13" s="39" t="s">
        <v>80</v>
      </c>
      <c r="B13" s="41">
        <v>4.4999999999999998E-2</v>
      </c>
    </row>
    <row r="14" spans="1:4" s="38" customFormat="1" ht="34.5" customHeight="1" thickBot="1" x14ac:dyDescent="0.25">
      <c r="A14" s="39" t="s">
        <v>81</v>
      </c>
      <c r="B14" s="41">
        <v>4.4999999999999998E-2</v>
      </c>
    </row>
    <row r="15" spans="1:4" s="38" customFormat="1" ht="34.5" customHeight="1" thickBot="1" x14ac:dyDescent="0.25">
      <c r="A15" s="39" t="s">
        <v>82</v>
      </c>
      <c r="B15" s="41">
        <v>4.4999999999999998E-2</v>
      </c>
    </row>
    <row r="16" spans="1:4" s="38" customFormat="1" ht="34.5" customHeight="1" thickBot="1" x14ac:dyDescent="0.25">
      <c r="A16" s="39" t="s">
        <v>83</v>
      </c>
      <c r="B16" s="41">
        <v>4.4999999999999998E-2</v>
      </c>
    </row>
    <row r="17" spans="1:3" s="38" customFormat="1" ht="34.5" customHeight="1" thickBot="1" x14ac:dyDescent="0.25">
      <c r="A17" s="39" t="s">
        <v>84</v>
      </c>
      <c r="B17" s="41">
        <v>4.4999999999999998E-2</v>
      </c>
    </row>
    <row r="18" spans="1:3" s="38" customFormat="1" ht="34.5" customHeight="1" thickBot="1" x14ac:dyDescent="0.25">
      <c r="A18" s="39" t="s">
        <v>85</v>
      </c>
      <c r="B18" s="41">
        <v>4.4999999999999998E-2</v>
      </c>
      <c r="C18" s="42">
        <f>B18+B19</f>
        <v>0.09</v>
      </c>
    </row>
    <row r="19" spans="1:3" s="38" customFormat="1" ht="34.5" customHeight="1" thickBot="1" x14ac:dyDescent="0.25">
      <c r="A19" s="39" t="s">
        <v>86</v>
      </c>
      <c r="B19" s="41">
        <v>4.4999999999999998E-2</v>
      </c>
    </row>
    <row r="20" spans="1:3" ht="12.75" customHeight="1" thickBot="1" x14ac:dyDescent="0.25">
      <c r="A20" s="213">
        <f>SUM(B3:B19)</f>
        <v>0.99500000000000044</v>
      </c>
      <c r="B20" s="214"/>
    </row>
  </sheetData>
  <mergeCells count="1">
    <mergeCell ref="A20:B20"/>
  </mergeCells>
  <phoneticPr fontId="3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S39"/>
  <sheetViews>
    <sheetView workbookViewId="0">
      <selection activeCell="H3" sqref="H3:H19"/>
    </sheetView>
  </sheetViews>
  <sheetFormatPr baseColWidth="10" defaultColWidth="11.42578125" defaultRowHeight="12.75" x14ac:dyDescent="0.2"/>
  <cols>
    <col min="2" max="2" width="34.140625" style="44" customWidth="1"/>
    <col min="3" max="4" width="11.42578125" customWidth="1"/>
    <col min="7" max="7" width="13.42578125" customWidth="1"/>
    <col min="8" max="8" width="13.140625" customWidth="1"/>
    <col min="9" max="9" width="53.5703125" customWidth="1"/>
  </cols>
  <sheetData>
    <row r="1" spans="1:19" ht="39" customHeight="1" thickBot="1" x14ac:dyDescent="0.25">
      <c r="A1" s="5"/>
      <c r="B1" s="218" t="s">
        <v>98</v>
      </c>
      <c r="C1" s="219"/>
      <c r="D1" s="219"/>
      <c r="E1" s="219"/>
      <c r="F1" s="219"/>
      <c r="G1" s="219"/>
      <c r="H1" s="220"/>
      <c r="I1" s="5"/>
      <c r="J1" s="5"/>
      <c r="K1" s="5"/>
      <c r="L1" s="5"/>
      <c r="M1" s="5"/>
      <c r="N1" s="5"/>
    </row>
    <row r="2" spans="1:19" ht="59.25" customHeight="1" thickBot="1" x14ac:dyDescent="0.25">
      <c r="A2" s="5"/>
      <c r="B2" s="19" t="s">
        <v>68</v>
      </c>
      <c r="C2" s="19" t="s">
        <v>66</v>
      </c>
      <c r="D2" s="19" t="s">
        <v>97</v>
      </c>
      <c r="E2" s="19" t="s">
        <v>95</v>
      </c>
      <c r="F2" s="19" t="s">
        <v>52</v>
      </c>
      <c r="G2" s="19" t="s">
        <v>99</v>
      </c>
      <c r="H2" s="19" t="s">
        <v>67</v>
      </c>
      <c r="I2" s="5"/>
      <c r="J2" s="5"/>
      <c r="K2" s="5"/>
      <c r="L2" s="5"/>
      <c r="M2" s="5"/>
      <c r="N2" s="5"/>
      <c r="S2" s="39" t="s">
        <v>70</v>
      </c>
    </row>
    <row r="3" spans="1:19" s="52" customFormat="1" ht="36" customHeight="1" thickBot="1" x14ac:dyDescent="0.25">
      <c r="A3" s="49"/>
      <c r="B3" s="45" t="s">
        <v>70</v>
      </c>
      <c r="C3" s="59" t="e">
        <f>SUMIF(#REF!,'Criterio de calificacion'!B3,#REF!)</f>
        <v>#REF!</v>
      </c>
      <c r="D3" s="60" t="e">
        <f>SUMIF(#REF!,B3,#REF!)</f>
        <v>#REF!</v>
      </c>
      <c r="E3" s="50" t="e">
        <f>IF(C3=0,0,D3/C3)</f>
        <v>#REF!</v>
      </c>
      <c r="F3" s="60">
        <f>PESOS_PORCENTUALES!B3</f>
        <v>0.05</v>
      </c>
      <c r="G3" s="51" t="e">
        <f>+E3*F3</f>
        <v>#REF!</v>
      </c>
      <c r="H3" s="215" t="e">
        <f>SUM(G3:G19)</f>
        <v>#REF!</v>
      </c>
      <c r="I3" s="49"/>
      <c r="J3" s="49"/>
      <c r="K3" s="49"/>
      <c r="L3" s="49"/>
      <c r="M3" s="49"/>
      <c r="N3" s="49"/>
      <c r="S3" s="53" t="s">
        <v>71</v>
      </c>
    </row>
    <row r="4" spans="1:19" s="52" customFormat="1" ht="36" customHeight="1" thickBot="1" x14ac:dyDescent="0.25">
      <c r="A4" s="49"/>
      <c r="B4" s="45" t="s">
        <v>71</v>
      </c>
      <c r="C4" s="59" t="e">
        <f>SUMIF(#REF!,'Criterio de calificacion'!B4,#REF!)</f>
        <v>#REF!</v>
      </c>
      <c r="D4" s="60" t="e">
        <f>SUMIF(#REF!,B4,#REF!)</f>
        <v>#REF!</v>
      </c>
      <c r="E4" s="54" t="e">
        <f t="shared" ref="E4:E19" si="0">IF(C4=0,0,D4/C4)</f>
        <v>#REF!</v>
      </c>
      <c r="F4" s="61">
        <f>PESOS_PORCENTUALES!B4</f>
        <v>0.05</v>
      </c>
      <c r="G4" s="55" t="e">
        <f>+E4*F4</f>
        <v>#REF!</v>
      </c>
      <c r="H4" s="216"/>
      <c r="I4" s="49"/>
      <c r="J4" s="49"/>
      <c r="K4" s="49"/>
      <c r="L4" s="49"/>
      <c r="M4" s="49"/>
      <c r="N4" s="49"/>
      <c r="S4" s="53" t="s">
        <v>72</v>
      </c>
    </row>
    <row r="5" spans="1:19" s="52" customFormat="1" ht="36" customHeight="1" thickBot="1" x14ac:dyDescent="0.25">
      <c r="A5" s="49"/>
      <c r="B5" s="45" t="s">
        <v>72</v>
      </c>
      <c r="C5" s="59" t="e">
        <f>SUMIF(#REF!,'Criterio de calificacion'!B5,#REF!)</f>
        <v>#REF!</v>
      </c>
      <c r="D5" s="60" t="e">
        <f>SUMIF(#REF!,B5,#REF!)</f>
        <v>#REF!</v>
      </c>
      <c r="E5" s="54" t="e">
        <f t="shared" si="0"/>
        <v>#REF!</v>
      </c>
      <c r="F5" s="61">
        <f>PESOS_PORCENTUALES!B5</f>
        <v>0.1</v>
      </c>
      <c r="G5" s="55" t="e">
        <f>+E5*F5</f>
        <v>#REF!</v>
      </c>
      <c r="H5" s="216"/>
      <c r="I5" s="49"/>
      <c r="J5" s="49"/>
      <c r="K5" s="49"/>
      <c r="L5" s="49"/>
      <c r="M5" s="49"/>
      <c r="N5" s="49"/>
      <c r="S5" s="53" t="s">
        <v>73</v>
      </c>
    </row>
    <row r="6" spans="1:19" s="52" customFormat="1" ht="36" customHeight="1" thickBot="1" x14ac:dyDescent="0.25">
      <c r="A6" s="49"/>
      <c r="B6" s="45" t="s">
        <v>73</v>
      </c>
      <c r="C6" s="59" t="e">
        <f>SUMIF(#REF!,'Criterio de calificacion'!B6,#REF!)</f>
        <v>#REF!</v>
      </c>
      <c r="D6" s="60" t="e">
        <f>SUMIF(#REF!,B6,#REF!)</f>
        <v>#REF!</v>
      </c>
      <c r="E6" s="54" t="e">
        <f t="shared" si="0"/>
        <v>#REF!</v>
      </c>
      <c r="F6" s="62">
        <f>PESOS_PORCENTUALES!B6</f>
        <v>0.1</v>
      </c>
      <c r="G6" s="56" t="e">
        <f>+E6*F6</f>
        <v>#REF!</v>
      </c>
      <c r="H6" s="217"/>
      <c r="I6" s="49"/>
      <c r="J6" s="49"/>
      <c r="K6" s="49"/>
      <c r="L6" s="49"/>
      <c r="M6" s="49"/>
      <c r="N6" s="49"/>
      <c r="S6" s="53" t="s">
        <v>74</v>
      </c>
    </row>
    <row r="7" spans="1:19" s="52" customFormat="1" ht="36" customHeight="1" thickBot="1" x14ac:dyDescent="0.25">
      <c r="A7" s="49"/>
      <c r="B7" s="45" t="s">
        <v>74</v>
      </c>
      <c r="C7" s="59" t="e">
        <f>SUMIF(#REF!,'Criterio de calificacion'!B7,#REF!)</f>
        <v>#REF!</v>
      </c>
      <c r="D7" s="60" t="e">
        <f>SUMIF(#REF!,B7,#REF!)</f>
        <v>#REF!</v>
      </c>
      <c r="E7" s="54" t="e">
        <f t="shared" si="0"/>
        <v>#REF!</v>
      </c>
      <c r="F7" s="62">
        <f>PESOS_PORCENTUALES!B7</f>
        <v>0.1</v>
      </c>
      <c r="G7" s="56" t="e">
        <f t="shared" ref="G7:G19" si="1">+E7*F7</f>
        <v>#REF!</v>
      </c>
      <c r="H7" s="217"/>
      <c r="I7" s="49"/>
      <c r="J7" s="49"/>
      <c r="K7" s="49"/>
      <c r="L7" s="49"/>
      <c r="M7" s="49"/>
      <c r="N7" s="49"/>
      <c r="S7" s="53" t="s">
        <v>75</v>
      </c>
    </row>
    <row r="8" spans="1:19" s="52" customFormat="1" ht="36" customHeight="1" thickBot="1" x14ac:dyDescent="0.25">
      <c r="A8" s="49"/>
      <c r="B8" s="45" t="s">
        <v>75</v>
      </c>
      <c r="C8" s="59" t="e">
        <f>SUMIF(#REF!,'Criterio de calificacion'!B8,#REF!)</f>
        <v>#REF!</v>
      </c>
      <c r="D8" s="60" t="e">
        <f>SUMIF(#REF!,B8,#REF!)</f>
        <v>#REF!</v>
      </c>
      <c r="E8" s="54" t="e">
        <f t="shared" si="0"/>
        <v>#REF!</v>
      </c>
      <c r="F8" s="62">
        <f>PESOS_PORCENTUALES!B8</f>
        <v>0.1</v>
      </c>
      <c r="G8" s="56" t="e">
        <f t="shared" si="1"/>
        <v>#REF!</v>
      </c>
      <c r="H8" s="217"/>
      <c r="I8" s="49"/>
      <c r="J8" s="49"/>
      <c r="K8" s="49"/>
      <c r="L8" s="49"/>
      <c r="M8" s="49"/>
      <c r="N8" s="49"/>
      <c r="S8" s="53" t="s">
        <v>76</v>
      </c>
    </row>
    <row r="9" spans="1:19" s="52" customFormat="1" ht="36" customHeight="1" thickBot="1" x14ac:dyDescent="0.25">
      <c r="A9" s="49"/>
      <c r="B9" s="45" t="s">
        <v>76</v>
      </c>
      <c r="C9" s="59" t="e">
        <f>SUMIF(#REF!,'Criterio de calificacion'!B9,#REF!)</f>
        <v>#REF!</v>
      </c>
      <c r="D9" s="60" t="e">
        <f>SUMIF(#REF!,B9,#REF!)</f>
        <v>#REF!</v>
      </c>
      <c r="E9" s="54" t="e">
        <f t="shared" si="0"/>
        <v>#REF!</v>
      </c>
      <c r="F9" s="63">
        <f>PESOS_PORCENTUALES!B9</f>
        <v>4.4999999999999998E-2</v>
      </c>
      <c r="G9" s="56" t="e">
        <f t="shared" si="1"/>
        <v>#REF!</v>
      </c>
      <c r="H9" s="217"/>
      <c r="I9" s="49"/>
      <c r="J9" s="49"/>
      <c r="K9" s="49"/>
      <c r="L9" s="49"/>
      <c r="M9" s="49"/>
      <c r="N9" s="49"/>
      <c r="S9" s="53" t="s">
        <v>77</v>
      </c>
    </row>
    <row r="10" spans="1:19" s="52" customFormat="1" ht="36" customHeight="1" thickBot="1" x14ac:dyDescent="0.25">
      <c r="A10" s="49"/>
      <c r="B10" s="45" t="s">
        <v>77</v>
      </c>
      <c r="C10" s="59" t="e">
        <f>SUMIF(#REF!,'Criterio de calificacion'!B10,#REF!)</f>
        <v>#REF!</v>
      </c>
      <c r="D10" s="60" t="e">
        <f>SUMIF(#REF!,B10,#REF!)</f>
        <v>#REF!</v>
      </c>
      <c r="E10" s="54" t="e">
        <f t="shared" si="0"/>
        <v>#REF!</v>
      </c>
      <c r="F10" s="63">
        <f>PESOS_PORCENTUALES!B10</f>
        <v>4.4999999999999998E-2</v>
      </c>
      <c r="G10" s="56" t="e">
        <f t="shared" si="1"/>
        <v>#REF!</v>
      </c>
      <c r="H10" s="217"/>
      <c r="I10" s="49"/>
      <c r="J10" s="49"/>
      <c r="K10" s="49"/>
      <c r="L10" s="49"/>
      <c r="M10" s="49"/>
      <c r="N10" s="49"/>
      <c r="S10" s="53" t="s">
        <v>78</v>
      </c>
    </row>
    <row r="11" spans="1:19" s="52" customFormat="1" ht="36" customHeight="1" thickBot="1" x14ac:dyDescent="0.25">
      <c r="A11" s="49"/>
      <c r="B11" s="45" t="s">
        <v>78</v>
      </c>
      <c r="C11" s="59" t="e">
        <f>SUMIF(#REF!,'Criterio de calificacion'!B11,#REF!)</f>
        <v>#REF!</v>
      </c>
      <c r="D11" s="60" t="e">
        <f>SUMIF(#REF!,B11,#REF!)</f>
        <v>#REF!</v>
      </c>
      <c r="E11" s="54" t="e">
        <f t="shared" si="0"/>
        <v>#REF!</v>
      </c>
      <c r="F11" s="63">
        <f>PESOS_PORCENTUALES!B11</f>
        <v>4.4999999999999998E-2</v>
      </c>
      <c r="G11" s="56" t="e">
        <f t="shared" si="1"/>
        <v>#REF!</v>
      </c>
      <c r="H11" s="217"/>
      <c r="I11" s="49"/>
      <c r="J11" s="49"/>
      <c r="K11" s="49"/>
      <c r="L11" s="49"/>
      <c r="M11" s="49"/>
      <c r="N11" s="49"/>
      <c r="S11" s="53" t="s">
        <v>79</v>
      </c>
    </row>
    <row r="12" spans="1:19" s="52" customFormat="1" ht="36" customHeight="1" thickBot="1" x14ac:dyDescent="0.25">
      <c r="A12" s="49"/>
      <c r="B12" s="45" t="s">
        <v>79</v>
      </c>
      <c r="C12" s="59" t="e">
        <f>SUMIF(#REF!,'Criterio de calificacion'!B12,#REF!)</f>
        <v>#REF!</v>
      </c>
      <c r="D12" s="60" t="e">
        <f>SUMIF(#REF!,B12,#REF!)</f>
        <v>#REF!</v>
      </c>
      <c r="E12" s="54" t="e">
        <f t="shared" si="0"/>
        <v>#REF!</v>
      </c>
      <c r="F12" s="63">
        <f>PESOS_PORCENTUALES!B12</f>
        <v>4.4999999999999998E-2</v>
      </c>
      <c r="G12" s="56" t="e">
        <f t="shared" si="1"/>
        <v>#REF!</v>
      </c>
      <c r="H12" s="217"/>
      <c r="I12" s="49"/>
      <c r="J12" s="49"/>
      <c r="K12" s="49"/>
      <c r="L12" s="49"/>
      <c r="M12" s="49"/>
      <c r="N12" s="49"/>
      <c r="S12" s="53" t="s">
        <v>80</v>
      </c>
    </row>
    <row r="13" spans="1:19" s="52" customFormat="1" ht="36" customHeight="1" thickBot="1" x14ac:dyDescent="0.25">
      <c r="A13" s="49"/>
      <c r="B13" s="45" t="s">
        <v>80</v>
      </c>
      <c r="C13" s="59" t="e">
        <f>SUMIF(#REF!,'Criterio de calificacion'!B13,#REF!)</f>
        <v>#REF!</v>
      </c>
      <c r="D13" s="60" t="e">
        <f>SUMIF(#REF!,B13,#REF!)</f>
        <v>#REF!</v>
      </c>
      <c r="E13" s="54" t="e">
        <f t="shared" si="0"/>
        <v>#REF!</v>
      </c>
      <c r="F13" s="63">
        <f>PESOS_PORCENTUALES!B13</f>
        <v>4.4999999999999998E-2</v>
      </c>
      <c r="G13" s="56" t="e">
        <f t="shared" si="1"/>
        <v>#REF!</v>
      </c>
      <c r="H13" s="217"/>
      <c r="I13" s="49"/>
      <c r="J13" s="49"/>
      <c r="K13" s="49"/>
      <c r="L13" s="49"/>
      <c r="M13" s="49"/>
      <c r="N13" s="49"/>
      <c r="S13" s="53" t="s">
        <v>81</v>
      </c>
    </row>
    <row r="14" spans="1:19" s="52" customFormat="1" ht="36" customHeight="1" thickBot="1" x14ac:dyDescent="0.25">
      <c r="A14" s="49"/>
      <c r="B14" s="45" t="s">
        <v>81</v>
      </c>
      <c r="C14" s="59" t="e">
        <f>SUMIF(#REF!,'Criterio de calificacion'!B14,#REF!)</f>
        <v>#REF!</v>
      </c>
      <c r="D14" s="60" t="e">
        <f>SUMIF(#REF!,B14,#REF!)</f>
        <v>#REF!</v>
      </c>
      <c r="E14" s="54" t="e">
        <f t="shared" si="0"/>
        <v>#REF!</v>
      </c>
      <c r="F14" s="63">
        <f>PESOS_PORCENTUALES!B14</f>
        <v>4.4999999999999998E-2</v>
      </c>
      <c r="G14" s="56" t="e">
        <f t="shared" si="1"/>
        <v>#REF!</v>
      </c>
      <c r="H14" s="217"/>
      <c r="I14" s="49"/>
      <c r="J14" s="49"/>
      <c r="K14" s="49"/>
      <c r="L14" s="49"/>
      <c r="M14" s="49"/>
      <c r="N14" s="49"/>
      <c r="S14" s="53" t="s">
        <v>82</v>
      </c>
    </row>
    <row r="15" spans="1:19" s="52" customFormat="1" ht="36" customHeight="1" thickBot="1" x14ac:dyDescent="0.25">
      <c r="A15" s="49"/>
      <c r="B15" s="45" t="s">
        <v>82</v>
      </c>
      <c r="C15" s="59" t="e">
        <f>SUMIF(#REF!,'Criterio de calificacion'!B15,#REF!)</f>
        <v>#REF!</v>
      </c>
      <c r="D15" s="60" t="e">
        <f>SUMIF(#REF!,B15,#REF!)</f>
        <v>#REF!</v>
      </c>
      <c r="E15" s="54" t="e">
        <f t="shared" si="0"/>
        <v>#REF!</v>
      </c>
      <c r="F15" s="63">
        <f>PESOS_PORCENTUALES!B15</f>
        <v>4.4999999999999998E-2</v>
      </c>
      <c r="G15" s="56" t="e">
        <f t="shared" si="1"/>
        <v>#REF!</v>
      </c>
      <c r="H15" s="217"/>
      <c r="I15" s="49"/>
      <c r="J15" s="49"/>
      <c r="K15" s="49"/>
      <c r="L15" s="49"/>
      <c r="M15" s="49"/>
      <c r="N15" s="49"/>
      <c r="S15" s="53" t="s">
        <v>83</v>
      </c>
    </row>
    <row r="16" spans="1:19" s="52" customFormat="1" ht="36" customHeight="1" thickBot="1" x14ac:dyDescent="0.25">
      <c r="A16" s="49"/>
      <c r="B16" s="45" t="s">
        <v>83</v>
      </c>
      <c r="C16" s="59" t="e">
        <f>SUMIF(#REF!,'Criterio de calificacion'!B16,#REF!)</f>
        <v>#REF!</v>
      </c>
      <c r="D16" s="60" t="e">
        <f>SUMIF(#REF!,B16,#REF!)</f>
        <v>#REF!</v>
      </c>
      <c r="E16" s="54" t="e">
        <f t="shared" si="0"/>
        <v>#REF!</v>
      </c>
      <c r="F16" s="63">
        <f>PESOS_PORCENTUALES!B16</f>
        <v>4.4999999999999998E-2</v>
      </c>
      <c r="G16" s="56" t="e">
        <f t="shared" si="1"/>
        <v>#REF!</v>
      </c>
      <c r="H16" s="217"/>
      <c r="I16" s="49"/>
      <c r="J16" s="49"/>
      <c r="K16" s="49"/>
      <c r="L16" s="49"/>
      <c r="M16" s="49"/>
      <c r="N16" s="49"/>
      <c r="S16" s="53" t="s">
        <v>84</v>
      </c>
    </row>
    <row r="17" spans="1:19" s="52" customFormat="1" ht="36" customHeight="1" thickBot="1" x14ac:dyDescent="0.25">
      <c r="A17" s="49"/>
      <c r="B17" s="45" t="s">
        <v>84</v>
      </c>
      <c r="C17" s="59" t="e">
        <f>SUMIF(#REF!,'Criterio de calificacion'!B17,#REF!)</f>
        <v>#REF!</v>
      </c>
      <c r="D17" s="60" t="e">
        <f>SUMIF(#REF!,B17,#REF!)</f>
        <v>#REF!</v>
      </c>
      <c r="E17" s="54" t="e">
        <f t="shared" si="0"/>
        <v>#REF!</v>
      </c>
      <c r="F17" s="63">
        <f>PESOS_PORCENTUALES!B17</f>
        <v>4.4999999999999998E-2</v>
      </c>
      <c r="G17" s="56" t="e">
        <f t="shared" si="1"/>
        <v>#REF!</v>
      </c>
      <c r="H17" s="217"/>
      <c r="I17" s="49"/>
      <c r="J17" s="49"/>
      <c r="K17" s="49"/>
      <c r="L17" s="49"/>
      <c r="M17" s="49"/>
      <c r="N17" s="49"/>
      <c r="S17" s="53" t="s">
        <v>85</v>
      </c>
    </row>
    <row r="18" spans="1:19" s="52" customFormat="1" ht="36" customHeight="1" thickBot="1" x14ac:dyDescent="0.25">
      <c r="A18" s="49"/>
      <c r="B18" s="45" t="s">
        <v>85</v>
      </c>
      <c r="C18" s="59" t="e">
        <f>SUMIF(#REF!,'Criterio de calificacion'!B18,#REF!)</f>
        <v>#REF!</v>
      </c>
      <c r="D18" s="60" t="e">
        <f>SUMIF(#REF!,B18,#REF!)</f>
        <v>#REF!</v>
      </c>
      <c r="E18" s="54" t="e">
        <f t="shared" si="0"/>
        <v>#REF!</v>
      </c>
      <c r="F18" s="63">
        <f>PESOS_PORCENTUALES!B18</f>
        <v>4.4999999999999998E-2</v>
      </c>
      <c r="G18" s="56" t="e">
        <f t="shared" si="1"/>
        <v>#REF!</v>
      </c>
      <c r="H18" s="217"/>
      <c r="I18" s="49"/>
      <c r="J18" s="49"/>
      <c r="K18" s="49"/>
      <c r="L18" s="49"/>
      <c r="M18" s="49"/>
      <c r="N18" s="49"/>
      <c r="S18" s="53" t="s">
        <v>86</v>
      </c>
    </row>
    <row r="19" spans="1:19" s="52" customFormat="1" ht="36" customHeight="1" thickBot="1" x14ac:dyDescent="0.25">
      <c r="A19" s="49"/>
      <c r="B19" s="45" t="s">
        <v>86</v>
      </c>
      <c r="C19" s="59" t="e">
        <f>SUMIF(#REF!,'Criterio de calificacion'!B19,#REF!)</f>
        <v>#REF!</v>
      </c>
      <c r="D19" s="60" t="e">
        <f>SUMIF(#REF!,B19,#REF!)</f>
        <v>#REF!</v>
      </c>
      <c r="E19" s="54" t="e">
        <f t="shared" si="0"/>
        <v>#REF!</v>
      </c>
      <c r="F19" s="63">
        <f>PESOS_PORCENTUALES!B19</f>
        <v>4.4999999999999998E-2</v>
      </c>
      <c r="G19" s="56" t="e">
        <f t="shared" si="1"/>
        <v>#REF!</v>
      </c>
      <c r="H19" s="217"/>
      <c r="I19" s="49"/>
      <c r="J19" s="49"/>
      <c r="K19" s="49"/>
      <c r="L19" s="49"/>
      <c r="M19" s="49"/>
      <c r="N19" s="49"/>
    </row>
    <row r="20" spans="1:19" s="52" customFormat="1" ht="12" x14ac:dyDescent="0.2">
      <c r="A20" s="49"/>
      <c r="B20" s="57"/>
      <c r="C20" s="49"/>
      <c r="D20" s="49"/>
      <c r="E20" s="58"/>
      <c r="F20" s="64">
        <f>SUM(F3:F19)</f>
        <v>0.99500000000000044</v>
      </c>
      <c r="G20" s="58"/>
      <c r="H20" s="49"/>
      <c r="I20" s="49"/>
      <c r="J20" s="49"/>
      <c r="K20" s="49"/>
      <c r="L20" s="49"/>
      <c r="M20" s="49"/>
      <c r="N20" s="49"/>
    </row>
    <row r="21" spans="1:19" s="46" customFormat="1" x14ac:dyDescent="0.2">
      <c r="B21" s="47"/>
      <c r="F21" s="48"/>
    </row>
    <row r="22" spans="1:19" s="46" customFormat="1" x14ac:dyDescent="0.2">
      <c r="B22" s="47"/>
      <c r="F22" s="48"/>
    </row>
    <row r="23" spans="1:19" s="5" customFormat="1" x14ac:dyDescent="0.2">
      <c r="B23" s="43"/>
      <c r="F23" s="6"/>
    </row>
    <row r="24" spans="1:19" s="5" customFormat="1" x14ac:dyDescent="0.2">
      <c r="B24" s="43"/>
      <c r="F24" s="6"/>
    </row>
    <row r="25" spans="1:19" s="5" customFormat="1" x14ac:dyDescent="0.2">
      <c r="B25" s="43"/>
      <c r="F25" s="6"/>
    </row>
    <row r="26" spans="1:19" s="5" customFormat="1" x14ac:dyDescent="0.2">
      <c r="B26" s="43"/>
      <c r="F26" s="6"/>
    </row>
    <row r="27" spans="1:19" s="5" customFormat="1" x14ac:dyDescent="0.2">
      <c r="B27" s="43"/>
      <c r="F27" s="6"/>
    </row>
    <row r="28" spans="1:19" s="5" customFormat="1" x14ac:dyDescent="0.2">
      <c r="B28" s="43"/>
      <c r="F28" s="6"/>
    </row>
    <row r="29" spans="1:19" s="5" customFormat="1" x14ac:dyDescent="0.2">
      <c r="B29" s="43"/>
      <c r="F29" s="6"/>
    </row>
    <row r="30" spans="1:19" s="5" customFormat="1" x14ac:dyDescent="0.2">
      <c r="B30" s="43"/>
    </row>
    <row r="31" spans="1:19" s="5" customFormat="1" x14ac:dyDescent="0.2">
      <c r="B31" s="43"/>
    </row>
    <row r="32" spans="1:19" s="5" customFormat="1" x14ac:dyDescent="0.2">
      <c r="B32" s="43"/>
    </row>
    <row r="33" spans="2:2" s="5" customFormat="1" x14ac:dyDescent="0.2">
      <c r="B33" s="43"/>
    </row>
    <row r="34" spans="2:2" s="5" customFormat="1" x14ac:dyDescent="0.2">
      <c r="B34" s="43"/>
    </row>
    <row r="35" spans="2:2" s="5" customFormat="1" x14ac:dyDescent="0.2">
      <c r="B35" s="43"/>
    </row>
    <row r="36" spans="2:2" s="5" customFormat="1" x14ac:dyDescent="0.2">
      <c r="B36" s="43"/>
    </row>
    <row r="37" spans="2:2" s="5" customFormat="1" x14ac:dyDescent="0.2">
      <c r="B37" s="43"/>
    </row>
    <row r="38" spans="2:2" s="5" customFormat="1" ht="69.75" customHeight="1" x14ac:dyDescent="0.2">
      <c r="B38" s="43"/>
    </row>
    <row r="39" spans="2:2" s="5" customFormat="1" ht="69.75" customHeight="1" x14ac:dyDescent="0.2">
      <c r="B39" s="43"/>
    </row>
  </sheetData>
  <mergeCells count="2">
    <mergeCell ref="H3:H19"/>
    <mergeCell ref="B1:H1"/>
  </mergeCells>
  <phoneticPr fontId="2" type="noConversion"/>
  <conditionalFormatting sqref="H3:H19 E3:E19">
    <cfRule type="cellIs" dxfId="2" priority="1" stopIfTrue="1" operator="lessThan">
      <formula>0.55</formula>
    </cfRule>
    <cfRule type="cellIs" dxfId="1" priority="2" stopIfTrue="1" operator="between">
      <formula>0.55</formula>
      <formula>0.7</formula>
    </cfRule>
    <cfRule type="cellIs" dxfId="0" priority="3" stopIfTrue="1" operator="greaterThan">
      <formula>0.7</formula>
    </cfRule>
  </conditionalFormatting>
  <dataValidations count="1">
    <dataValidation type="list" allowBlank="1" showInputMessage="1" showErrorMessage="1" sqref="B3:B19">
      <formula1>$S$2:$S$18</formula1>
    </dataValidation>
  </dataValidations>
  <hyperlinks>
    <hyperlink ref="E3" r:id="rId1" location="'Tablero de indicadores.'!C3" display="../../../../../Documents/SIG/INDICADORES/SISTEMA_INDICADORES_FINAL/SISTEMA INDICADORES IDEP.xls - 'Tablero de indicadores.'!C3"/>
    <hyperlink ref="E4:E19" r:id="rId2" location="'Tablero de indicadores.'!C3" display="../../../../../Documents/SIG/INDICADORES/SISTEMA_INDICADORES_FINAL/SISTEMA INDICADORES IDEP.xls - 'Tablero de indicadores.'!C3"/>
  </hyperlinks>
  <printOptions horizontalCentered="1" verticalCentered="1"/>
  <pageMargins left="0.74803149606299213" right="0.74803149606299213" top="0.98425196850393704" bottom="0.98425196850393704" header="0" footer="0"/>
  <pageSetup orientation="landscape" r:id="rId3"/>
  <headerFooter alignWithMargins="0">
    <oddFooter>&amp;RCorte Abril 2009</oddFooter>
  </headerFooter>
  <cellWatches>
    <cellWatch r="D4"/>
  </cellWatches>
  <ignoredErrors>
    <ignoredError sqref="G4 H3" evalError="1"/>
  </ignoredError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5"/>
  <sheetViews>
    <sheetView showGridLines="0" tabSelected="1" zoomScale="86" zoomScaleNormal="86" zoomScaleSheetLayoutView="70" zoomScalePageLayoutView="20" workbookViewId="0">
      <pane xSplit="6" ySplit="4" topLeftCell="N50" activePane="bottomRight" state="frozen"/>
      <selection pane="topRight" activeCell="G1" sqref="G1"/>
      <selection pane="bottomLeft" activeCell="A5" sqref="A5"/>
      <selection pane="bottomRight" activeCell="O52" sqref="O52"/>
    </sheetView>
  </sheetViews>
  <sheetFormatPr baseColWidth="10" defaultColWidth="17.42578125" defaultRowHeight="12.75" zeroHeight="1" x14ac:dyDescent="0.2"/>
  <cols>
    <col min="1" max="1" width="16.42578125" style="73" customWidth="1"/>
    <col min="2" max="2" width="15.85546875" style="65" customWidth="1"/>
    <col min="3" max="3" width="17.28515625" style="65" customWidth="1"/>
    <col min="4" max="4" width="7.85546875" style="69" customWidth="1"/>
    <col min="5" max="5" width="17.5703125" style="65" customWidth="1"/>
    <col min="6" max="6" width="27.42578125" style="65" customWidth="1"/>
    <col min="7" max="7" width="56" style="65" customWidth="1"/>
    <col min="8" max="8" width="16" style="65" customWidth="1"/>
    <col min="9" max="9" width="14.140625" style="65" customWidth="1"/>
    <col min="10" max="10" width="16" style="65" customWidth="1"/>
    <col min="11" max="11" width="16.28515625" style="65" bestFit="1" customWidth="1"/>
    <col min="12" max="12" width="15.85546875" style="65" customWidth="1"/>
    <col min="13" max="13" width="16.7109375" style="74" customWidth="1"/>
    <col min="14" max="17" width="14.42578125" style="72" customWidth="1"/>
    <col min="18" max="19" width="16.42578125" style="72" customWidth="1"/>
    <col min="20" max="20" width="25.140625" style="67" customWidth="1"/>
    <col min="21" max="21" width="11.42578125" style="65" hidden="1" customWidth="1"/>
    <col min="22" max="22" width="11.5703125" style="65" hidden="1" customWidth="1"/>
    <col min="23" max="255" width="11.42578125" style="65" hidden="1" customWidth="1"/>
    <col min="256" max="256" width="0" style="65" hidden="1" customWidth="1"/>
    <col min="257" max="16384" width="17.42578125" style="65"/>
  </cols>
  <sheetData>
    <row r="1" spans="1:256" ht="91.5" customHeight="1" thickBot="1" x14ac:dyDescent="0.25">
      <c r="A1" s="232"/>
      <c r="B1" s="233"/>
      <c r="C1" s="234" t="s">
        <v>259</v>
      </c>
      <c r="D1" s="234"/>
      <c r="E1" s="235"/>
      <c r="F1" s="235"/>
      <c r="G1" s="235"/>
      <c r="H1" s="235"/>
      <c r="I1" s="235"/>
      <c r="J1" s="235"/>
      <c r="K1" s="235"/>
      <c r="L1" s="236"/>
      <c r="M1" s="226"/>
      <c r="N1" s="226"/>
      <c r="O1" s="226"/>
      <c r="P1" s="226"/>
      <c r="Q1" s="227" t="s">
        <v>161</v>
      </c>
      <c r="R1" s="227"/>
      <c r="S1" s="227"/>
      <c r="T1" s="71">
        <f>IFERROR(AVERAGE(T5:T55),AVERAGE(T5:T55))</f>
        <v>0.88209357541971367</v>
      </c>
    </row>
    <row r="2" spans="1:256" ht="25.5" customHeight="1" x14ac:dyDescent="0.2">
      <c r="B2" s="68"/>
      <c r="N2" s="130" t="s">
        <v>156</v>
      </c>
      <c r="O2" s="230" t="s">
        <v>415</v>
      </c>
      <c r="P2" s="230"/>
      <c r="Q2" s="230"/>
      <c r="R2" s="230"/>
      <c r="S2" s="230"/>
      <c r="T2" s="230"/>
    </row>
    <row r="3" spans="1:256" ht="25.5" customHeight="1" x14ac:dyDescent="0.2">
      <c r="A3" s="228" t="s">
        <v>68</v>
      </c>
      <c r="B3" s="228" t="s">
        <v>101</v>
      </c>
      <c r="C3" s="228" t="s">
        <v>100</v>
      </c>
      <c r="D3" s="237" t="s">
        <v>151</v>
      </c>
      <c r="E3" s="228" t="s">
        <v>48</v>
      </c>
      <c r="F3" s="228"/>
      <c r="G3" s="228" t="s">
        <v>96</v>
      </c>
      <c r="H3" s="228" t="s">
        <v>142</v>
      </c>
      <c r="I3" s="228" t="s">
        <v>107</v>
      </c>
      <c r="J3" s="228" t="s">
        <v>108</v>
      </c>
      <c r="K3" s="228"/>
      <c r="L3" s="228"/>
      <c r="M3" s="228" t="s">
        <v>147</v>
      </c>
      <c r="N3" s="228" t="s">
        <v>106</v>
      </c>
      <c r="O3" s="228"/>
      <c r="P3" s="228"/>
      <c r="Q3" s="228"/>
      <c r="R3" s="228" t="s">
        <v>154</v>
      </c>
      <c r="S3" s="228" t="s">
        <v>148</v>
      </c>
      <c r="T3" s="231" t="s">
        <v>155</v>
      </c>
    </row>
    <row r="4" spans="1:256" ht="28.5" customHeight="1" x14ac:dyDescent="0.2">
      <c r="A4" s="228"/>
      <c r="B4" s="228"/>
      <c r="C4" s="228"/>
      <c r="D4" s="237"/>
      <c r="E4" s="228"/>
      <c r="F4" s="228"/>
      <c r="G4" s="228"/>
      <c r="H4" s="228"/>
      <c r="I4" s="228"/>
      <c r="J4" s="190" t="s">
        <v>207</v>
      </c>
      <c r="K4" s="191" t="s">
        <v>205</v>
      </c>
      <c r="L4" s="192" t="s">
        <v>206</v>
      </c>
      <c r="M4" s="228"/>
      <c r="N4" s="193" t="s">
        <v>140</v>
      </c>
      <c r="O4" s="193" t="s">
        <v>141</v>
      </c>
      <c r="P4" s="193" t="s">
        <v>145</v>
      </c>
      <c r="Q4" s="193" t="s">
        <v>146</v>
      </c>
      <c r="R4" s="228"/>
      <c r="S4" s="228"/>
      <c r="T4" s="231"/>
      <c r="U4" s="65" t="s">
        <v>126</v>
      </c>
      <c r="V4" s="65" t="s">
        <v>127</v>
      </c>
      <c r="W4" s="65" t="s">
        <v>128</v>
      </c>
      <c r="X4" s="65" t="s">
        <v>129</v>
      </c>
      <c r="Y4" s="65" t="s">
        <v>125</v>
      </c>
    </row>
    <row r="5" spans="1:256" s="76" customFormat="1" ht="50.1" customHeight="1" x14ac:dyDescent="0.2">
      <c r="A5" s="165" t="s">
        <v>109</v>
      </c>
      <c r="B5" s="75" t="s">
        <v>104</v>
      </c>
      <c r="C5" s="75" t="s">
        <v>110</v>
      </c>
      <c r="D5" s="77" t="s">
        <v>149</v>
      </c>
      <c r="E5" s="221" t="s">
        <v>288</v>
      </c>
      <c r="F5" s="221"/>
      <c r="G5" s="164" t="s">
        <v>289</v>
      </c>
      <c r="H5" s="164" t="s">
        <v>144</v>
      </c>
      <c r="I5" s="164" t="s">
        <v>105</v>
      </c>
      <c r="J5" s="79" t="s">
        <v>290</v>
      </c>
      <c r="K5" s="166" t="s">
        <v>291</v>
      </c>
      <c r="L5" s="80" t="s">
        <v>281</v>
      </c>
      <c r="M5" s="194">
        <v>1</v>
      </c>
      <c r="N5" s="195">
        <v>0.2</v>
      </c>
      <c r="O5" s="195">
        <v>0.25</v>
      </c>
      <c r="P5" s="81"/>
      <c r="Q5" s="81"/>
      <c r="R5" s="196">
        <v>0.25</v>
      </c>
      <c r="S5" s="155">
        <f>SUM(N5:Q5)</f>
        <v>0.45</v>
      </c>
      <c r="T5" s="197">
        <f>O5/R5</f>
        <v>1</v>
      </c>
      <c r="U5" s="76">
        <v>0</v>
      </c>
      <c r="V5" s="76">
        <f>-COS((P5/Y5)*PI())</f>
        <v>-1</v>
      </c>
      <c r="W5" s="76">
        <v>0</v>
      </c>
      <c r="X5" s="76">
        <f>SIN((P5/Y5)*PI())</f>
        <v>0</v>
      </c>
      <c r="Y5" s="78">
        <v>1</v>
      </c>
    </row>
    <row r="6" spans="1:256" s="76" customFormat="1" ht="50.1" customHeight="1" x14ac:dyDescent="0.2">
      <c r="A6" s="165" t="s">
        <v>109</v>
      </c>
      <c r="B6" s="75" t="s">
        <v>104</v>
      </c>
      <c r="C6" s="75" t="s">
        <v>110</v>
      </c>
      <c r="D6" s="77" t="s">
        <v>150</v>
      </c>
      <c r="E6" s="221" t="s">
        <v>292</v>
      </c>
      <c r="F6" s="221"/>
      <c r="G6" s="164" t="s">
        <v>293</v>
      </c>
      <c r="H6" s="164" t="s">
        <v>144</v>
      </c>
      <c r="I6" s="164" t="s">
        <v>105</v>
      </c>
      <c r="J6" s="79" t="s">
        <v>290</v>
      </c>
      <c r="K6" s="166" t="s">
        <v>291</v>
      </c>
      <c r="L6" s="80" t="s">
        <v>281</v>
      </c>
      <c r="M6" s="194">
        <v>1</v>
      </c>
      <c r="N6" s="195">
        <v>0.2</v>
      </c>
      <c r="O6" s="195">
        <v>0.25</v>
      </c>
      <c r="P6" s="81"/>
      <c r="Q6" s="81"/>
      <c r="R6" s="196">
        <v>0.25</v>
      </c>
      <c r="S6" s="155">
        <f t="shared" ref="S6:S55" si="0">SUM(N6:Q6)</f>
        <v>0.45</v>
      </c>
      <c r="T6" s="197">
        <f>O6/R6</f>
        <v>1</v>
      </c>
      <c r="Y6" s="78"/>
    </row>
    <row r="7" spans="1:256" s="76" customFormat="1" ht="50.1" customHeight="1" x14ac:dyDescent="0.2">
      <c r="A7" s="165" t="s">
        <v>109</v>
      </c>
      <c r="B7" s="75" t="s">
        <v>104</v>
      </c>
      <c r="C7" s="75" t="s">
        <v>110</v>
      </c>
      <c r="D7" s="77" t="s">
        <v>299</v>
      </c>
      <c r="E7" s="221" t="s">
        <v>294</v>
      </c>
      <c r="F7" s="222"/>
      <c r="G7" s="164" t="s">
        <v>295</v>
      </c>
      <c r="H7" s="164" t="s">
        <v>144</v>
      </c>
      <c r="I7" s="164" t="s">
        <v>105</v>
      </c>
      <c r="J7" s="79" t="s">
        <v>296</v>
      </c>
      <c r="K7" s="166" t="s">
        <v>297</v>
      </c>
      <c r="L7" s="80" t="s">
        <v>298</v>
      </c>
      <c r="M7" s="194">
        <v>4174</v>
      </c>
      <c r="N7" s="198">
        <v>5779</v>
      </c>
      <c r="O7" s="199">
        <v>2241</v>
      </c>
      <c r="P7" s="81"/>
      <c r="Q7" s="81"/>
      <c r="R7" s="119">
        <v>1043</v>
      </c>
      <c r="S7" s="154">
        <f t="shared" si="0"/>
        <v>8020</v>
      </c>
      <c r="T7" s="197">
        <v>1</v>
      </c>
      <c r="Y7" s="78"/>
    </row>
    <row r="8" spans="1:256" s="98" customFormat="1" ht="51" customHeight="1" x14ac:dyDescent="0.2">
      <c r="A8" s="167" t="s">
        <v>109</v>
      </c>
      <c r="B8" s="167" t="s">
        <v>104</v>
      </c>
      <c r="C8" s="167" t="s">
        <v>110</v>
      </c>
      <c r="D8" s="128" t="s">
        <v>305</v>
      </c>
      <c r="E8" s="223" t="s">
        <v>300</v>
      </c>
      <c r="F8" s="224"/>
      <c r="G8" s="166" t="s">
        <v>301</v>
      </c>
      <c r="H8" s="166" t="s">
        <v>144</v>
      </c>
      <c r="I8" s="166" t="s">
        <v>105</v>
      </c>
      <c r="J8" s="166" t="s">
        <v>302</v>
      </c>
      <c r="K8" s="166" t="s">
        <v>303</v>
      </c>
      <c r="L8" s="166" t="s">
        <v>304</v>
      </c>
      <c r="M8" s="152">
        <v>0.11</v>
      </c>
      <c r="N8" s="200">
        <v>0.1045</v>
      </c>
      <c r="O8" s="201">
        <v>7.9500000000000001E-2</v>
      </c>
      <c r="P8" s="163"/>
      <c r="Q8" s="163"/>
      <c r="R8" s="202">
        <v>0.11</v>
      </c>
      <c r="S8" s="156">
        <f t="shared" si="0"/>
        <v>0.184</v>
      </c>
      <c r="T8" s="203">
        <f>O8/R8</f>
        <v>0.72272727272727277</v>
      </c>
      <c r="Y8" s="129"/>
    </row>
    <row r="9" spans="1:256" s="76" customFormat="1" ht="51" customHeight="1" x14ac:dyDescent="0.2">
      <c r="A9" s="165" t="s">
        <v>109</v>
      </c>
      <c r="B9" s="75" t="s">
        <v>104</v>
      </c>
      <c r="C9" s="75" t="s">
        <v>110</v>
      </c>
      <c r="D9" s="77" t="s">
        <v>307</v>
      </c>
      <c r="E9" s="221" t="s">
        <v>414</v>
      </c>
      <c r="F9" s="222"/>
      <c r="G9" s="164" t="s">
        <v>306</v>
      </c>
      <c r="H9" s="164" t="s">
        <v>144</v>
      </c>
      <c r="I9" s="164" t="s">
        <v>105</v>
      </c>
      <c r="J9" s="79" t="s">
        <v>314</v>
      </c>
      <c r="K9" s="166" t="s">
        <v>315</v>
      </c>
      <c r="L9" s="80" t="s">
        <v>316</v>
      </c>
      <c r="M9" s="204">
        <v>0.02</v>
      </c>
      <c r="N9" s="131">
        <v>6.93E-2</v>
      </c>
      <c r="O9" s="168">
        <v>4.8500000000000001E-2</v>
      </c>
      <c r="P9" s="81"/>
      <c r="Q9" s="81"/>
      <c r="R9" s="118">
        <v>5.0000000000000001E-3</v>
      </c>
      <c r="S9" s="169">
        <f t="shared" si="0"/>
        <v>0.1178</v>
      </c>
      <c r="T9" s="205">
        <v>1</v>
      </c>
      <c r="Y9" s="78"/>
    </row>
    <row r="10" spans="1:256" s="82" customFormat="1" ht="50.1" customHeight="1" x14ac:dyDescent="0.2">
      <c r="A10" s="165" t="s">
        <v>109</v>
      </c>
      <c r="B10" s="75" t="s">
        <v>104</v>
      </c>
      <c r="C10" s="75" t="s">
        <v>110</v>
      </c>
      <c r="D10" s="77" t="s">
        <v>308</v>
      </c>
      <c r="E10" s="221" t="s">
        <v>310</v>
      </c>
      <c r="F10" s="222"/>
      <c r="G10" s="164" t="s">
        <v>309</v>
      </c>
      <c r="H10" s="164" t="s">
        <v>144</v>
      </c>
      <c r="I10" s="164" t="s">
        <v>105</v>
      </c>
      <c r="J10" s="79" t="s">
        <v>311</v>
      </c>
      <c r="K10" s="166" t="s">
        <v>312</v>
      </c>
      <c r="L10" s="80" t="s">
        <v>313</v>
      </c>
      <c r="M10" s="206">
        <v>80</v>
      </c>
      <c r="N10" s="157">
        <v>10</v>
      </c>
      <c r="O10" s="157">
        <v>22</v>
      </c>
      <c r="P10" s="81"/>
      <c r="Q10" s="81"/>
      <c r="R10" s="119">
        <v>20</v>
      </c>
      <c r="S10" s="154">
        <f t="shared" si="0"/>
        <v>32</v>
      </c>
      <c r="T10" s="205">
        <v>1</v>
      </c>
      <c r="U10" s="82">
        <v>0</v>
      </c>
      <c r="V10" s="82">
        <f>-COS((P10/Y10)*PI())</f>
        <v>-1</v>
      </c>
      <c r="W10" s="82">
        <v>0</v>
      </c>
      <c r="X10" s="82">
        <f>SIN((P10/Y10)*PI())</f>
        <v>0</v>
      </c>
      <c r="Y10" s="83">
        <v>1</v>
      </c>
      <c r="IV10" s="84">
        <f>AVERAGE(T5:T10)</f>
        <v>0.95378787878787874</v>
      </c>
    </row>
    <row r="11" spans="1:256" s="91" customFormat="1" ht="50.1" customHeight="1" x14ac:dyDescent="0.2">
      <c r="A11" s="184" t="s">
        <v>102</v>
      </c>
      <c r="B11" s="185" t="s">
        <v>104</v>
      </c>
      <c r="C11" s="184" t="s">
        <v>103</v>
      </c>
      <c r="D11" s="86" t="s">
        <v>152</v>
      </c>
      <c r="E11" s="221" t="s">
        <v>212</v>
      </c>
      <c r="F11" s="221"/>
      <c r="G11" s="184" t="s">
        <v>211</v>
      </c>
      <c r="H11" s="184" t="s">
        <v>144</v>
      </c>
      <c r="I11" s="184" t="s">
        <v>105</v>
      </c>
      <c r="J11" s="79" t="s">
        <v>213</v>
      </c>
      <c r="K11" s="186" t="s">
        <v>214</v>
      </c>
      <c r="L11" s="80" t="s">
        <v>215</v>
      </c>
      <c r="M11" s="70">
        <v>1</v>
      </c>
      <c r="N11" s="132">
        <v>0.86</v>
      </c>
      <c r="O11" s="93">
        <v>1.1399999999999999</v>
      </c>
      <c r="P11" s="87"/>
      <c r="Q11" s="207"/>
      <c r="R11" s="70">
        <v>1</v>
      </c>
      <c r="S11" s="155">
        <f t="shared" si="0"/>
        <v>2</v>
      </c>
      <c r="T11" s="205">
        <v>1</v>
      </c>
      <c r="Y11" s="92"/>
      <c r="IV11" s="92">
        <f>AVERAGE(T11)</f>
        <v>1</v>
      </c>
    </row>
    <row r="12" spans="1:256" s="76" customFormat="1" ht="56.25" customHeight="1" x14ac:dyDescent="0.2">
      <c r="A12" s="165" t="s">
        <v>153</v>
      </c>
      <c r="B12" s="164" t="s">
        <v>170</v>
      </c>
      <c r="C12" s="165" t="s">
        <v>103</v>
      </c>
      <c r="D12" s="86" t="s">
        <v>198</v>
      </c>
      <c r="E12" s="221" t="s">
        <v>271</v>
      </c>
      <c r="F12" s="221"/>
      <c r="G12" s="164" t="s">
        <v>201</v>
      </c>
      <c r="H12" s="164" t="s">
        <v>144</v>
      </c>
      <c r="I12" s="164" t="s">
        <v>105</v>
      </c>
      <c r="J12" s="79" t="s">
        <v>208</v>
      </c>
      <c r="K12" s="167" t="s">
        <v>209</v>
      </c>
      <c r="L12" s="80" t="s">
        <v>272</v>
      </c>
      <c r="M12" s="66">
        <v>1</v>
      </c>
      <c r="N12" s="133">
        <v>1</v>
      </c>
      <c r="O12" s="133">
        <v>1</v>
      </c>
      <c r="P12" s="97"/>
      <c r="Q12" s="97"/>
      <c r="R12" s="120">
        <v>1</v>
      </c>
      <c r="S12" s="90">
        <f t="shared" si="0"/>
        <v>2</v>
      </c>
      <c r="T12" s="197">
        <f t="shared" ref="T12:T54" si="1">N12/R12</f>
        <v>1</v>
      </c>
      <c r="Y12" s="85"/>
    </row>
    <row r="13" spans="1:256" s="76" customFormat="1" ht="50.1" customHeight="1" x14ac:dyDescent="0.2">
      <c r="A13" s="165" t="s">
        <v>153</v>
      </c>
      <c r="B13" s="164" t="s">
        <v>170</v>
      </c>
      <c r="C13" s="165" t="s">
        <v>103</v>
      </c>
      <c r="D13" s="86" t="s">
        <v>199</v>
      </c>
      <c r="E13" s="221" t="s">
        <v>273</v>
      </c>
      <c r="F13" s="222"/>
      <c r="G13" s="164" t="s">
        <v>202</v>
      </c>
      <c r="H13" s="164" t="s">
        <v>144</v>
      </c>
      <c r="I13" s="164" t="s">
        <v>105</v>
      </c>
      <c r="J13" s="79" t="s">
        <v>139</v>
      </c>
      <c r="K13" s="167" t="s">
        <v>274</v>
      </c>
      <c r="L13" s="80" t="s">
        <v>210</v>
      </c>
      <c r="M13" s="66">
        <v>1</v>
      </c>
      <c r="N13" s="134">
        <v>88</v>
      </c>
      <c r="O13" s="134">
        <v>90</v>
      </c>
      <c r="P13" s="97"/>
      <c r="Q13" s="97"/>
      <c r="R13" s="121">
        <v>90</v>
      </c>
      <c r="S13" s="155">
        <f t="shared" si="0"/>
        <v>178</v>
      </c>
      <c r="T13" s="197">
        <f>O13/R13</f>
        <v>1</v>
      </c>
      <c r="V13" s="76">
        <f t="shared" ref="V13:V17" si="2">-COS((P13/Y13)*PI())</f>
        <v>-1</v>
      </c>
      <c r="W13" s="76">
        <v>0</v>
      </c>
      <c r="X13" s="76">
        <f t="shared" ref="X13:X17" si="3">SIN((P13/Y13)*PI())</f>
        <v>0</v>
      </c>
      <c r="Y13" s="85">
        <v>1</v>
      </c>
    </row>
    <row r="14" spans="1:256" s="91" customFormat="1" ht="50.1" customHeight="1" x14ac:dyDescent="0.2">
      <c r="A14" s="165" t="s">
        <v>153</v>
      </c>
      <c r="B14" s="164" t="s">
        <v>170</v>
      </c>
      <c r="C14" s="165" t="s">
        <v>103</v>
      </c>
      <c r="D14" s="86" t="s">
        <v>200</v>
      </c>
      <c r="E14" s="221" t="s">
        <v>346</v>
      </c>
      <c r="F14" s="222"/>
      <c r="G14" s="164" t="s">
        <v>275</v>
      </c>
      <c r="H14" s="164" t="s">
        <v>144</v>
      </c>
      <c r="I14" s="164" t="s">
        <v>105</v>
      </c>
      <c r="J14" s="79" t="s">
        <v>208</v>
      </c>
      <c r="K14" s="167" t="s">
        <v>243</v>
      </c>
      <c r="L14" s="80" t="s">
        <v>244</v>
      </c>
      <c r="M14" s="70">
        <v>1</v>
      </c>
      <c r="N14" s="179">
        <v>0.19750000000000001</v>
      </c>
      <c r="O14" s="177">
        <v>0.34749999999999998</v>
      </c>
      <c r="P14" s="89"/>
      <c r="Q14" s="187"/>
      <c r="R14" s="188">
        <v>0.34610000000000002</v>
      </c>
      <c r="S14" s="189">
        <f t="shared" si="0"/>
        <v>0.54499999999999993</v>
      </c>
      <c r="T14" s="197">
        <f>O14/R14</f>
        <v>1.0040450736781277</v>
      </c>
      <c r="U14" s="91">
        <v>0</v>
      </c>
      <c r="V14" s="91">
        <f t="shared" si="2"/>
        <v>-1</v>
      </c>
      <c r="W14" s="91">
        <v>0</v>
      </c>
      <c r="X14" s="91">
        <f t="shared" si="3"/>
        <v>0</v>
      </c>
      <c r="Y14" s="92">
        <v>0.9</v>
      </c>
      <c r="IV14" s="92">
        <f>AVERAGE(T10:T14)</f>
        <v>1.0008090147356257</v>
      </c>
    </row>
    <row r="15" spans="1:256" s="76" customFormat="1" ht="50.1" customHeight="1" x14ac:dyDescent="0.2">
      <c r="A15" s="164" t="s">
        <v>164</v>
      </c>
      <c r="B15" s="165" t="s">
        <v>118</v>
      </c>
      <c r="C15" s="165" t="s">
        <v>110</v>
      </c>
      <c r="D15" s="86" t="s">
        <v>165</v>
      </c>
      <c r="E15" s="221" t="s">
        <v>173</v>
      </c>
      <c r="F15" s="222"/>
      <c r="G15" s="164" t="s">
        <v>175</v>
      </c>
      <c r="H15" s="164" t="s">
        <v>144</v>
      </c>
      <c r="I15" s="164" t="s">
        <v>105</v>
      </c>
      <c r="J15" s="79" t="s">
        <v>276</v>
      </c>
      <c r="K15" s="166" t="s">
        <v>277</v>
      </c>
      <c r="L15" s="80" t="s">
        <v>278</v>
      </c>
      <c r="M15" s="104">
        <v>0.3</v>
      </c>
      <c r="N15" s="135">
        <v>0.09</v>
      </c>
      <c r="O15" s="105">
        <v>0.11</v>
      </c>
      <c r="P15" s="105"/>
      <c r="Q15" s="105"/>
      <c r="R15" s="105">
        <v>0.11</v>
      </c>
      <c r="S15" s="155">
        <f t="shared" si="0"/>
        <v>0.2</v>
      </c>
      <c r="T15" s="197">
        <f t="shared" ref="T15:T19" si="4">O15/R15</f>
        <v>1</v>
      </c>
      <c r="U15" s="76">
        <v>0</v>
      </c>
      <c r="V15" s="76">
        <f t="shared" si="2"/>
        <v>-1</v>
      </c>
      <c r="W15" s="76">
        <v>0</v>
      </c>
      <c r="X15" s="76">
        <f t="shared" si="3"/>
        <v>0</v>
      </c>
      <c r="Y15" s="85">
        <v>1</v>
      </c>
    </row>
    <row r="16" spans="1:256" s="76" customFormat="1" ht="50.1" customHeight="1" x14ac:dyDescent="0.2">
      <c r="A16" s="164" t="s">
        <v>164</v>
      </c>
      <c r="B16" s="165" t="s">
        <v>118</v>
      </c>
      <c r="C16" s="165" t="s">
        <v>110</v>
      </c>
      <c r="D16" s="86" t="s">
        <v>166</v>
      </c>
      <c r="E16" s="221" t="s">
        <v>174</v>
      </c>
      <c r="F16" s="222"/>
      <c r="G16" s="164" t="s">
        <v>176</v>
      </c>
      <c r="H16" s="164" t="s">
        <v>144</v>
      </c>
      <c r="I16" s="164" t="s">
        <v>105</v>
      </c>
      <c r="J16" s="79" t="s">
        <v>279</v>
      </c>
      <c r="K16" s="166" t="s">
        <v>280</v>
      </c>
      <c r="L16" s="80" t="s">
        <v>281</v>
      </c>
      <c r="M16" s="106">
        <v>2</v>
      </c>
      <c r="N16" s="136">
        <v>0.26</v>
      </c>
      <c r="O16" s="105">
        <v>0.27</v>
      </c>
      <c r="P16" s="105"/>
      <c r="Q16" s="105"/>
      <c r="R16" s="105">
        <v>0.27</v>
      </c>
      <c r="S16" s="155">
        <f t="shared" si="0"/>
        <v>0.53</v>
      </c>
      <c r="T16" s="197">
        <f t="shared" si="4"/>
        <v>1</v>
      </c>
      <c r="U16" s="76">
        <v>0</v>
      </c>
      <c r="V16" s="76">
        <f t="shared" si="2"/>
        <v>-1</v>
      </c>
      <c r="W16" s="76">
        <v>0</v>
      </c>
      <c r="X16" s="76">
        <f t="shared" si="3"/>
        <v>0</v>
      </c>
      <c r="Y16" s="85">
        <v>1</v>
      </c>
    </row>
    <row r="17" spans="1:256" s="76" customFormat="1" ht="50.1" customHeight="1" x14ac:dyDescent="0.2">
      <c r="A17" s="164" t="s">
        <v>164</v>
      </c>
      <c r="B17" s="165" t="s">
        <v>118</v>
      </c>
      <c r="C17" s="165" t="s">
        <v>110</v>
      </c>
      <c r="D17" s="86" t="s">
        <v>167</v>
      </c>
      <c r="E17" s="221" t="s">
        <v>241</v>
      </c>
      <c r="F17" s="222"/>
      <c r="G17" s="164" t="s">
        <v>242</v>
      </c>
      <c r="H17" s="164" t="s">
        <v>144</v>
      </c>
      <c r="I17" s="164" t="s">
        <v>105</v>
      </c>
      <c r="J17" s="79" t="s">
        <v>282</v>
      </c>
      <c r="K17" s="166" t="s">
        <v>283</v>
      </c>
      <c r="L17" s="80" t="s">
        <v>284</v>
      </c>
      <c r="M17" s="106">
        <v>3</v>
      </c>
      <c r="N17" s="135">
        <v>0.2</v>
      </c>
      <c r="O17" s="105">
        <v>1.3</v>
      </c>
      <c r="P17" s="105"/>
      <c r="Q17" s="105"/>
      <c r="R17" s="105">
        <v>1.3</v>
      </c>
      <c r="S17" s="155">
        <f t="shared" si="0"/>
        <v>1.5</v>
      </c>
      <c r="T17" s="197">
        <f t="shared" si="4"/>
        <v>1</v>
      </c>
      <c r="U17" s="76">
        <v>0</v>
      </c>
      <c r="V17" s="76">
        <f t="shared" si="2"/>
        <v>-1</v>
      </c>
      <c r="W17" s="76">
        <v>0</v>
      </c>
      <c r="X17" s="76">
        <f t="shared" si="3"/>
        <v>0</v>
      </c>
      <c r="Y17" s="85">
        <v>1</v>
      </c>
      <c r="IV17" s="85"/>
    </row>
    <row r="18" spans="1:256" s="76" customFormat="1" ht="50.1" customHeight="1" x14ac:dyDescent="0.2">
      <c r="A18" s="164" t="s">
        <v>164</v>
      </c>
      <c r="B18" s="165" t="s">
        <v>118</v>
      </c>
      <c r="C18" s="165" t="s">
        <v>110</v>
      </c>
      <c r="D18" s="86" t="s">
        <v>168</v>
      </c>
      <c r="E18" s="221" t="s">
        <v>245</v>
      </c>
      <c r="F18" s="222"/>
      <c r="G18" s="164" t="s">
        <v>246</v>
      </c>
      <c r="H18" s="164" t="s">
        <v>144</v>
      </c>
      <c r="I18" s="164" t="s">
        <v>105</v>
      </c>
      <c r="J18" s="79" t="s">
        <v>285</v>
      </c>
      <c r="K18" s="166" t="s">
        <v>286</v>
      </c>
      <c r="L18" s="80" t="s">
        <v>287</v>
      </c>
      <c r="M18" s="107">
        <v>2</v>
      </c>
      <c r="N18" s="137">
        <v>7.0000000000000007E-2</v>
      </c>
      <c r="O18" s="108">
        <v>0.96</v>
      </c>
      <c r="P18" s="108"/>
      <c r="Q18" s="108"/>
      <c r="R18" s="108">
        <v>0.96</v>
      </c>
      <c r="S18" s="155">
        <f t="shared" si="0"/>
        <v>1.03</v>
      </c>
      <c r="T18" s="197">
        <f t="shared" si="4"/>
        <v>1</v>
      </c>
      <c r="Y18" s="85"/>
    </row>
    <row r="19" spans="1:256" s="76" customFormat="1" ht="50.1" customHeight="1" x14ac:dyDescent="0.2">
      <c r="A19" s="165" t="s">
        <v>111</v>
      </c>
      <c r="B19" s="165" t="s">
        <v>119</v>
      </c>
      <c r="C19" s="165" t="s">
        <v>121</v>
      </c>
      <c r="D19" s="86" t="s">
        <v>177</v>
      </c>
      <c r="E19" s="221" t="s">
        <v>256</v>
      </c>
      <c r="F19" s="222"/>
      <c r="G19" s="164" t="s">
        <v>257</v>
      </c>
      <c r="H19" s="164" t="s">
        <v>144</v>
      </c>
      <c r="I19" s="164" t="s">
        <v>105</v>
      </c>
      <c r="J19" s="79" t="s">
        <v>139</v>
      </c>
      <c r="K19" s="167" t="s">
        <v>258</v>
      </c>
      <c r="L19" s="80" t="s">
        <v>218</v>
      </c>
      <c r="M19" s="70">
        <v>1</v>
      </c>
      <c r="N19" s="117">
        <v>0.35</v>
      </c>
      <c r="O19" s="89">
        <v>0.19</v>
      </c>
      <c r="P19" s="89"/>
      <c r="Q19" s="89"/>
      <c r="R19" s="95">
        <v>0.19</v>
      </c>
      <c r="S19" s="155">
        <f t="shared" si="0"/>
        <v>0.54</v>
      </c>
      <c r="T19" s="197">
        <f t="shared" si="4"/>
        <v>1</v>
      </c>
      <c r="U19" s="76">
        <v>0</v>
      </c>
      <c r="V19" s="76">
        <f t="shared" ref="V19:V51" si="5">-COS((P19/Y19)*PI())</f>
        <v>-1</v>
      </c>
      <c r="W19" s="76">
        <v>0</v>
      </c>
      <c r="X19" s="76">
        <f t="shared" ref="X19:X51" si="6">SIN((P19/Y19)*PI())</f>
        <v>0</v>
      </c>
      <c r="Y19" s="85">
        <v>1</v>
      </c>
    </row>
    <row r="20" spans="1:256" s="76" customFormat="1" ht="54.75" customHeight="1" x14ac:dyDescent="0.2">
      <c r="A20" s="165" t="s">
        <v>111</v>
      </c>
      <c r="B20" s="165" t="s">
        <v>119</v>
      </c>
      <c r="C20" s="165" t="s">
        <v>121</v>
      </c>
      <c r="D20" s="86" t="s">
        <v>178</v>
      </c>
      <c r="E20" s="221" t="s">
        <v>255</v>
      </c>
      <c r="F20" s="222"/>
      <c r="G20" s="164" t="s">
        <v>334</v>
      </c>
      <c r="H20" s="164" t="s">
        <v>144</v>
      </c>
      <c r="I20" s="164" t="s">
        <v>105</v>
      </c>
      <c r="J20" s="79" t="s">
        <v>335</v>
      </c>
      <c r="K20" s="167" t="s">
        <v>336</v>
      </c>
      <c r="L20" s="80" t="s">
        <v>337</v>
      </c>
      <c r="M20" s="70">
        <v>1</v>
      </c>
      <c r="N20" s="117">
        <v>0</v>
      </c>
      <c r="O20" s="89">
        <v>0.13</v>
      </c>
      <c r="P20" s="89"/>
      <c r="Q20" s="89"/>
      <c r="R20" s="95">
        <v>0.2</v>
      </c>
      <c r="S20" s="155">
        <f t="shared" si="0"/>
        <v>0.13</v>
      </c>
      <c r="T20" s="197">
        <f>O20/R20</f>
        <v>0.65</v>
      </c>
      <c r="Y20" s="85"/>
    </row>
    <row r="21" spans="1:256" s="91" customFormat="1" ht="50.1" customHeight="1" x14ac:dyDescent="0.2">
      <c r="A21" s="165" t="s">
        <v>111</v>
      </c>
      <c r="B21" s="165" t="s">
        <v>119</v>
      </c>
      <c r="C21" s="165" t="s">
        <v>121</v>
      </c>
      <c r="D21" s="86" t="s">
        <v>254</v>
      </c>
      <c r="E21" s="221" t="s">
        <v>338</v>
      </c>
      <c r="F21" s="222"/>
      <c r="G21" s="164" t="s">
        <v>339</v>
      </c>
      <c r="H21" s="164" t="s">
        <v>143</v>
      </c>
      <c r="I21" s="164" t="s">
        <v>105</v>
      </c>
      <c r="J21" s="79" t="s">
        <v>138</v>
      </c>
      <c r="K21" s="167" t="s">
        <v>340</v>
      </c>
      <c r="L21" s="80" t="s">
        <v>341</v>
      </c>
      <c r="M21" s="70">
        <v>1</v>
      </c>
      <c r="N21" s="117">
        <v>1</v>
      </c>
      <c r="O21" s="89">
        <v>1</v>
      </c>
      <c r="P21" s="89"/>
      <c r="Q21" s="89"/>
      <c r="R21" s="95">
        <v>1</v>
      </c>
      <c r="S21" s="155">
        <f t="shared" si="0"/>
        <v>2</v>
      </c>
      <c r="T21" s="197">
        <f>N21/R21</f>
        <v>1</v>
      </c>
      <c r="Y21" s="92"/>
    </row>
    <row r="22" spans="1:256" s="91" customFormat="1" ht="50.1" customHeight="1" x14ac:dyDescent="0.2">
      <c r="A22" s="165" t="s">
        <v>112</v>
      </c>
      <c r="B22" s="165" t="s">
        <v>119</v>
      </c>
      <c r="C22" s="165" t="s">
        <v>122</v>
      </c>
      <c r="D22" s="86" t="s">
        <v>203</v>
      </c>
      <c r="E22" s="221" t="s">
        <v>260</v>
      </c>
      <c r="F22" s="222"/>
      <c r="G22" s="164" t="s">
        <v>216</v>
      </c>
      <c r="H22" s="164" t="s">
        <v>143</v>
      </c>
      <c r="I22" s="164" t="s">
        <v>105</v>
      </c>
      <c r="J22" s="79" t="s">
        <v>138</v>
      </c>
      <c r="K22" s="167" t="s">
        <v>217</v>
      </c>
      <c r="L22" s="80" t="s">
        <v>218</v>
      </c>
      <c r="M22" s="102">
        <v>1</v>
      </c>
      <c r="N22" s="138">
        <v>1</v>
      </c>
      <c r="O22" s="93">
        <v>1</v>
      </c>
      <c r="P22" s="93"/>
      <c r="Q22" s="93"/>
      <c r="R22" s="122">
        <v>1</v>
      </c>
      <c r="S22" s="155">
        <f t="shared" si="0"/>
        <v>2</v>
      </c>
      <c r="T22" s="197">
        <f t="shared" si="1"/>
        <v>1</v>
      </c>
      <c r="U22" s="76">
        <v>0</v>
      </c>
      <c r="V22" s="76">
        <f t="shared" si="5"/>
        <v>-1</v>
      </c>
      <c r="W22" s="76">
        <v>0</v>
      </c>
      <c r="X22" s="76">
        <f t="shared" si="6"/>
        <v>0</v>
      </c>
      <c r="Y22" s="85">
        <v>1</v>
      </c>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c r="BG22" s="76"/>
      <c r="BH22" s="76"/>
      <c r="BI22" s="76"/>
      <c r="BJ22" s="76"/>
      <c r="BK22" s="76"/>
      <c r="BL22" s="76"/>
      <c r="BM22" s="76"/>
      <c r="BN22" s="76"/>
      <c r="BO22" s="76"/>
      <c r="BP22" s="76"/>
      <c r="BQ22" s="76"/>
      <c r="BR22" s="76"/>
      <c r="BS22" s="76"/>
      <c r="BT22" s="76"/>
      <c r="BU22" s="76"/>
      <c r="BV22" s="76"/>
      <c r="BW22" s="76"/>
      <c r="BX22" s="76"/>
      <c r="BY22" s="76"/>
      <c r="BZ22" s="76"/>
      <c r="CA22" s="76"/>
      <c r="CB22" s="76"/>
      <c r="CC22" s="76"/>
      <c r="CD22" s="76"/>
      <c r="CE22" s="76"/>
      <c r="CF22" s="76"/>
      <c r="CG22" s="76"/>
      <c r="CH22" s="76"/>
      <c r="CI22" s="76"/>
      <c r="CJ22" s="76"/>
      <c r="CK22" s="76"/>
      <c r="CL22" s="76"/>
      <c r="CM22" s="76"/>
      <c r="CN22" s="76"/>
      <c r="CO22" s="76"/>
      <c r="CP22" s="76"/>
      <c r="CQ22" s="76"/>
      <c r="CR22" s="76"/>
      <c r="CS22" s="76"/>
      <c r="CT22" s="76"/>
      <c r="CU22" s="76"/>
      <c r="CV22" s="76"/>
      <c r="CW22" s="76"/>
      <c r="CX22" s="76"/>
      <c r="CY22" s="76"/>
      <c r="CZ22" s="76"/>
      <c r="DA22" s="76"/>
      <c r="DB22" s="76"/>
      <c r="DC22" s="76"/>
      <c r="DD22" s="76"/>
      <c r="DE22" s="76"/>
      <c r="DF22" s="76"/>
      <c r="DG22" s="76"/>
      <c r="DH22" s="76"/>
      <c r="DI22" s="76"/>
      <c r="DJ22" s="76"/>
      <c r="DK22" s="76"/>
      <c r="DL22" s="76"/>
      <c r="DM22" s="76"/>
      <c r="DN22" s="76"/>
      <c r="DO22" s="76"/>
      <c r="DP22" s="76"/>
      <c r="DQ22" s="76"/>
      <c r="DR22" s="76"/>
      <c r="DS22" s="76"/>
      <c r="DT22" s="76"/>
      <c r="DU22" s="76"/>
      <c r="DV22" s="76"/>
      <c r="DW22" s="76"/>
      <c r="DX22" s="76"/>
      <c r="DY22" s="76"/>
      <c r="DZ22" s="76"/>
      <c r="EA22" s="76"/>
      <c r="EB22" s="76"/>
      <c r="EC22" s="76"/>
      <c r="ED22" s="76"/>
      <c r="EE22" s="76"/>
      <c r="EF22" s="76"/>
      <c r="EG22" s="76"/>
      <c r="EH22" s="76"/>
      <c r="EI22" s="76"/>
      <c r="EJ22" s="76"/>
      <c r="EK22" s="76"/>
      <c r="EL22" s="76"/>
      <c r="EM22" s="76"/>
      <c r="EN22" s="76"/>
      <c r="EO22" s="76"/>
      <c r="EP22" s="76"/>
      <c r="EQ22" s="76"/>
      <c r="ER22" s="76"/>
      <c r="ES22" s="76"/>
      <c r="ET22" s="76"/>
      <c r="EU22" s="76"/>
      <c r="EV22" s="76"/>
      <c r="EW22" s="76"/>
      <c r="EX22" s="76"/>
      <c r="EY22" s="76"/>
      <c r="EZ22" s="76"/>
      <c r="FA22" s="76"/>
      <c r="FB22" s="76"/>
      <c r="FC22" s="76"/>
      <c r="FD22" s="76"/>
      <c r="FE22" s="76"/>
      <c r="FF22" s="76"/>
      <c r="FG22" s="76"/>
      <c r="FH22" s="76"/>
      <c r="FI22" s="76"/>
      <c r="FJ22" s="76"/>
      <c r="FK22" s="76"/>
      <c r="FL22" s="76"/>
      <c r="FM22" s="76"/>
      <c r="FN22" s="76"/>
      <c r="FO22" s="76"/>
      <c r="FP22" s="76"/>
      <c r="FQ22" s="76"/>
      <c r="FR22" s="76"/>
      <c r="FS22" s="76"/>
      <c r="FT22" s="76"/>
      <c r="FU22" s="76"/>
      <c r="FV22" s="76"/>
      <c r="FW22" s="76"/>
      <c r="FX22" s="76"/>
      <c r="FY22" s="76"/>
      <c r="FZ22" s="76"/>
      <c r="GA22" s="76"/>
      <c r="GB22" s="76"/>
      <c r="GC22" s="76"/>
      <c r="GD22" s="76"/>
      <c r="GE22" s="76"/>
      <c r="GF22" s="76"/>
      <c r="GG22" s="76"/>
      <c r="GH22" s="76"/>
      <c r="GI22" s="76"/>
      <c r="GJ22" s="76"/>
      <c r="GK22" s="76"/>
      <c r="GL22" s="76"/>
      <c r="GM22" s="76"/>
      <c r="GN22" s="76"/>
      <c r="GO22" s="76"/>
      <c r="GP22" s="76"/>
      <c r="GQ22" s="76"/>
      <c r="GR22" s="76"/>
      <c r="GS22" s="76"/>
      <c r="GT22" s="76"/>
      <c r="GU22" s="76"/>
      <c r="GV22" s="76"/>
      <c r="GW22" s="76"/>
      <c r="GX22" s="76"/>
      <c r="GY22" s="76"/>
      <c r="GZ22" s="76"/>
      <c r="HA22" s="76"/>
      <c r="HB22" s="76"/>
      <c r="HC22" s="76"/>
      <c r="HD22" s="76"/>
      <c r="HE22" s="76"/>
      <c r="HF22" s="76"/>
      <c r="HG22" s="76"/>
      <c r="HH22" s="76"/>
      <c r="HI22" s="76"/>
      <c r="HJ22" s="76"/>
      <c r="HK22" s="76"/>
      <c r="HL22" s="76"/>
      <c r="HM22" s="76"/>
      <c r="HN22" s="76"/>
      <c r="HO22" s="76"/>
      <c r="HP22" s="76"/>
      <c r="HQ22" s="76"/>
      <c r="HR22" s="76"/>
      <c r="HS22" s="76"/>
      <c r="HT22" s="76"/>
      <c r="HU22" s="76"/>
      <c r="HV22" s="76"/>
      <c r="HW22" s="76"/>
      <c r="HX22" s="76"/>
      <c r="HY22" s="76"/>
      <c r="HZ22" s="76"/>
      <c r="IA22" s="76"/>
      <c r="IB22" s="76"/>
      <c r="IC22" s="76"/>
      <c r="ID22" s="76"/>
      <c r="IE22" s="76"/>
      <c r="IF22" s="76"/>
      <c r="IG22" s="76"/>
      <c r="IH22" s="76"/>
      <c r="II22" s="76"/>
      <c r="IJ22" s="76"/>
      <c r="IK22" s="76"/>
      <c r="IL22" s="76"/>
      <c r="IM22" s="76"/>
      <c r="IN22" s="76"/>
      <c r="IO22" s="76"/>
      <c r="IP22" s="76"/>
      <c r="IQ22" s="76"/>
      <c r="IR22" s="76"/>
      <c r="IS22" s="76"/>
      <c r="IT22" s="76"/>
      <c r="IU22" s="76"/>
      <c r="IV22" s="76"/>
    </row>
    <row r="23" spans="1:256" s="91" customFormat="1" ht="50.1" customHeight="1" x14ac:dyDescent="0.2">
      <c r="A23" s="165" t="s">
        <v>112</v>
      </c>
      <c r="B23" s="165" t="s">
        <v>119</v>
      </c>
      <c r="C23" s="165" t="s">
        <v>122</v>
      </c>
      <c r="D23" s="86" t="s">
        <v>204</v>
      </c>
      <c r="E23" s="221" t="s">
        <v>261</v>
      </c>
      <c r="F23" s="222"/>
      <c r="G23" s="164" t="s">
        <v>262</v>
      </c>
      <c r="H23" s="164" t="s">
        <v>143</v>
      </c>
      <c r="I23" s="164" t="s">
        <v>105</v>
      </c>
      <c r="J23" s="79" t="s">
        <v>219</v>
      </c>
      <c r="K23" s="167" t="s">
        <v>220</v>
      </c>
      <c r="L23" s="80" t="s">
        <v>218</v>
      </c>
      <c r="M23" s="102">
        <v>1</v>
      </c>
      <c r="N23" s="138">
        <v>1</v>
      </c>
      <c r="O23" s="93">
        <v>1</v>
      </c>
      <c r="P23" s="93"/>
      <c r="Q23" s="93"/>
      <c r="R23" s="122">
        <v>1</v>
      </c>
      <c r="S23" s="155">
        <f t="shared" si="0"/>
        <v>2</v>
      </c>
      <c r="T23" s="197">
        <f t="shared" si="1"/>
        <v>1</v>
      </c>
      <c r="U23" s="76">
        <v>0</v>
      </c>
      <c r="V23" s="76">
        <f t="shared" si="5"/>
        <v>-1</v>
      </c>
      <c r="W23" s="76">
        <v>0</v>
      </c>
      <c r="X23" s="76">
        <f t="shared" si="6"/>
        <v>0</v>
      </c>
      <c r="Y23" s="85">
        <v>1</v>
      </c>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c r="BG23" s="76"/>
      <c r="BH23" s="76"/>
      <c r="BI23" s="76"/>
      <c r="BJ23" s="76"/>
      <c r="BK23" s="76"/>
      <c r="BL23" s="76"/>
      <c r="BM23" s="76"/>
      <c r="BN23" s="76"/>
      <c r="BO23" s="76"/>
      <c r="BP23" s="76"/>
      <c r="BQ23" s="76"/>
      <c r="BR23" s="76"/>
      <c r="BS23" s="76"/>
      <c r="BT23" s="76"/>
      <c r="BU23" s="76"/>
      <c r="BV23" s="76"/>
      <c r="BW23" s="76"/>
      <c r="BX23" s="76"/>
      <c r="BY23" s="76"/>
      <c r="BZ23" s="76"/>
      <c r="CA23" s="76"/>
      <c r="CB23" s="76"/>
      <c r="CC23" s="76"/>
      <c r="CD23" s="76"/>
      <c r="CE23" s="76"/>
      <c r="CF23" s="76"/>
      <c r="CG23" s="76"/>
      <c r="CH23" s="76"/>
      <c r="CI23" s="76"/>
      <c r="CJ23" s="76"/>
      <c r="CK23" s="76"/>
      <c r="CL23" s="76"/>
      <c r="CM23" s="76"/>
      <c r="CN23" s="76"/>
      <c r="CO23" s="76"/>
      <c r="CP23" s="76"/>
      <c r="CQ23" s="76"/>
      <c r="CR23" s="76"/>
      <c r="CS23" s="76"/>
      <c r="CT23" s="76"/>
      <c r="CU23" s="76"/>
      <c r="CV23" s="76"/>
      <c r="CW23" s="76"/>
      <c r="CX23" s="76"/>
      <c r="CY23" s="76"/>
      <c r="CZ23" s="76"/>
      <c r="DA23" s="76"/>
      <c r="DB23" s="76"/>
      <c r="DC23" s="76"/>
      <c r="DD23" s="76"/>
      <c r="DE23" s="76"/>
      <c r="DF23" s="76"/>
      <c r="DG23" s="76"/>
      <c r="DH23" s="76"/>
      <c r="DI23" s="76"/>
      <c r="DJ23" s="76"/>
      <c r="DK23" s="76"/>
      <c r="DL23" s="76"/>
      <c r="DM23" s="76"/>
      <c r="DN23" s="76"/>
      <c r="DO23" s="76"/>
      <c r="DP23" s="76"/>
      <c r="DQ23" s="76"/>
      <c r="DR23" s="76"/>
      <c r="DS23" s="76"/>
      <c r="DT23" s="76"/>
      <c r="DU23" s="76"/>
      <c r="DV23" s="76"/>
      <c r="DW23" s="76"/>
      <c r="DX23" s="76"/>
      <c r="DY23" s="76"/>
      <c r="DZ23" s="76"/>
      <c r="EA23" s="76"/>
      <c r="EB23" s="76"/>
      <c r="EC23" s="76"/>
      <c r="ED23" s="76"/>
      <c r="EE23" s="76"/>
      <c r="EF23" s="76"/>
      <c r="EG23" s="76"/>
      <c r="EH23" s="76"/>
      <c r="EI23" s="76"/>
      <c r="EJ23" s="76"/>
      <c r="EK23" s="76"/>
      <c r="EL23" s="76"/>
      <c r="EM23" s="76"/>
      <c r="EN23" s="76"/>
      <c r="EO23" s="76"/>
      <c r="EP23" s="76"/>
      <c r="EQ23" s="76"/>
      <c r="ER23" s="76"/>
      <c r="ES23" s="76"/>
      <c r="ET23" s="76"/>
      <c r="EU23" s="76"/>
      <c r="EV23" s="76"/>
      <c r="EW23" s="76"/>
      <c r="EX23" s="76"/>
      <c r="EY23" s="76"/>
      <c r="EZ23" s="76"/>
      <c r="FA23" s="76"/>
      <c r="FB23" s="76"/>
      <c r="FC23" s="76"/>
      <c r="FD23" s="76"/>
      <c r="FE23" s="76"/>
      <c r="FF23" s="76"/>
      <c r="FG23" s="76"/>
      <c r="FH23" s="76"/>
      <c r="FI23" s="76"/>
      <c r="FJ23" s="76"/>
      <c r="FK23" s="76"/>
      <c r="FL23" s="76"/>
      <c r="FM23" s="76"/>
      <c r="FN23" s="76"/>
      <c r="FO23" s="76"/>
      <c r="FP23" s="76"/>
      <c r="FQ23" s="76"/>
      <c r="FR23" s="76"/>
      <c r="FS23" s="76"/>
      <c r="FT23" s="76"/>
      <c r="FU23" s="76"/>
      <c r="FV23" s="76"/>
      <c r="FW23" s="76"/>
      <c r="FX23" s="76"/>
      <c r="FY23" s="76"/>
      <c r="FZ23" s="76"/>
      <c r="GA23" s="76"/>
      <c r="GB23" s="76"/>
      <c r="GC23" s="76"/>
      <c r="GD23" s="76"/>
      <c r="GE23" s="76"/>
      <c r="GF23" s="76"/>
      <c r="GG23" s="76"/>
      <c r="GH23" s="76"/>
      <c r="GI23" s="76"/>
      <c r="GJ23" s="76"/>
      <c r="GK23" s="76"/>
      <c r="GL23" s="76"/>
      <c r="GM23" s="76"/>
      <c r="GN23" s="76"/>
      <c r="GO23" s="76"/>
      <c r="GP23" s="76"/>
      <c r="GQ23" s="76"/>
      <c r="GR23" s="76"/>
      <c r="GS23" s="76"/>
      <c r="GT23" s="76"/>
      <c r="GU23" s="76"/>
      <c r="GV23" s="76"/>
      <c r="GW23" s="76"/>
      <c r="GX23" s="76"/>
      <c r="GY23" s="76"/>
      <c r="GZ23" s="76"/>
      <c r="HA23" s="76"/>
      <c r="HB23" s="76"/>
      <c r="HC23" s="76"/>
      <c r="HD23" s="76"/>
      <c r="HE23" s="76"/>
      <c r="HF23" s="76"/>
      <c r="HG23" s="76"/>
      <c r="HH23" s="76"/>
      <c r="HI23" s="76"/>
      <c r="HJ23" s="76"/>
      <c r="HK23" s="76"/>
      <c r="HL23" s="76"/>
      <c r="HM23" s="76"/>
      <c r="HN23" s="76"/>
      <c r="HO23" s="76"/>
      <c r="HP23" s="76"/>
      <c r="HQ23" s="76"/>
      <c r="HR23" s="76"/>
      <c r="HS23" s="76"/>
      <c r="HT23" s="76"/>
      <c r="HU23" s="76"/>
      <c r="HV23" s="76"/>
      <c r="HW23" s="76"/>
      <c r="HX23" s="76"/>
      <c r="HY23" s="76"/>
      <c r="HZ23" s="76"/>
      <c r="IA23" s="76"/>
      <c r="IB23" s="76"/>
      <c r="IC23" s="76"/>
      <c r="ID23" s="76"/>
      <c r="IE23" s="76"/>
      <c r="IF23" s="76"/>
      <c r="IG23" s="76"/>
      <c r="IH23" s="76"/>
      <c r="II23" s="76"/>
      <c r="IJ23" s="76"/>
      <c r="IK23" s="76"/>
      <c r="IL23" s="76"/>
      <c r="IM23" s="76"/>
      <c r="IN23" s="76"/>
      <c r="IO23" s="76"/>
      <c r="IP23" s="76"/>
      <c r="IQ23" s="76"/>
      <c r="IR23" s="76"/>
      <c r="IS23" s="76"/>
      <c r="IT23" s="76"/>
      <c r="IU23" s="76"/>
      <c r="IV23" s="85">
        <f>AVERAGE(T22:T23)</f>
        <v>1</v>
      </c>
    </row>
    <row r="24" spans="1:256" s="76" customFormat="1" ht="50.1" customHeight="1" x14ac:dyDescent="0.2">
      <c r="A24" s="165" t="s">
        <v>113</v>
      </c>
      <c r="B24" s="165" t="s">
        <v>119</v>
      </c>
      <c r="C24" s="165" t="s">
        <v>122</v>
      </c>
      <c r="D24" s="86" t="s">
        <v>157</v>
      </c>
      <c r="E24" s="221" t="s">
        <v>263</v>
      </c>
      <c r="F24" s="222"/>
      <c r="G24" s="164" t="s">
        <v>264</v>
      </c>
      <c r="H24" s="164" t="s">
        <v>144</v>
      </c>
      <c r="I24" s="164" t="s">
        <v>105</v>
      </c>
      <c r="J24" s="79" t="s">
        <v>219</v>
      </c>
      <c r="K24" s="167" t="s">
        <v>221</v>
      </c>
      <c r="L24" s="80" t="s">
        <v>222</v>
      </c>
      <c r="M24" s="70">
        <v>1</v>
      </c>
      <c r="N24" s="132">
        <v>1</v>
      </c>
      <c r="O24" s="87">
        <v>1</v>
      </c>
      <c r="P24" s="87"/>
      <c r="Q24" s="87"/>
      <c r="R24" s="70">
        <v>1</v>
      </c>
      <c r="S24" s="155">
        <f t="shared" si="0"/>
        <v>2</v>
      </c>
      <c r="T24" s="197">
        <f t="shared" si="1"/>
        <v>1</v>
      </c>
      <c r="U24" s="76">
        <v>0</v>
      </c>
      <c r="V24" s="76">
        <f t="shared" si="5"/>
        <v>-1</v>
      </c>
      <c r="W24" s="76">
        <v>0</v>
      </c>
      <c r="X24" s="76">
        <f t="shared" si="6"/>
        <v>0</v>
      </c>
      <c r="Y24" s="85">
        <v>1</v>
      </c>
      <c r="IV24" s="85">
        <f>AVERAGE(T24)</f>
        <v>1</v>
      </c>
    </row>
    <row r="25" spans="1:256" s="91" customFormat="1" ht="50.1" customHeight="1" x14ac:dyDescent="0.2">
      <c r="A25" s="164" t="s">
        <v>162</v>
      </c>
      <c r="B25" s="164" t="s">
        <v>104</v>
      </c>
      <c r="C25" s="165" t="s">
        <v>120</v>
      </c>
      <c r="D25" s="86" t="s">
        <v>322</v>
      </c>
      <c r="E25" s="221" t="s">
        <v>317</v>
      </c>
      <c r="F25" s="222"/>
      <c r="G25" s="164" t="s">
        <v>318</v>
      </c>
      <c r="H25" s="164" t="s">
        <v>144</v>
      </c>
      <c r="I25" s="164" t="s">
        <v>105</v>
      </c>
      <c r="J25" s="79" t="s">
        <v>319</v>
      </c>
      <c r="K25" s="166" t="s">
        <v>320</v>
      </c>
      <c r="L25" s="80" t="s">
        <v>321</v>
      </c>
      <c r="M25" s="114">
        <v>50</v>
      </c>
      <c r="N25" s="139">
        <v>13</v>
      </c>
      <c r="O25" s="139">
        <v>21</v>
      </c>
      <c r="P25" s="93"/>
      <c r="Q25" s="100"/>
      <c r="R25" s="123">
        <v>13</v>
      </c>
      <c r="S25" s="155">
        <f t="shared" si="0"/>
        <v>34</v>
      </c>
      <c r="T25" s="197">
        <f t="shared" si="1"/>
        <v>1</v>
      </c>
      <c r="U25" s="91">
        <v>0</v>
      </c>
      <c r="V25" s="91">
        <f t="shared" si="5"/>
        <v>-1</v>
      </c>
      <c r="W25" s="91">
        <v>0</v>
      </c>
      <c r="X25" s="91">
        <f t="shared" si="6"/>
        <v>0</v>
      </c>
      <c r="Y25" s="92">
        <v>1</v>
      </c>
      <c r="IV25" s="92">
        <f>AVERAGE(T25)</f>
        <v>1</v>
      </c>
    </row>
    <row r="26" spans="1:256" s="91" customFormat="1" ht="50.1" customHeight="1" x14ac:dyDescent="0.2">
      <c r="A26" s="164" t="s">
        <v>162</v>
      </c>
      <c r="B26" s="164" t="s">
        <v>104</v>
      </c>
      <c r="C26" s="165" t="s">
        <v>120</v>
      </c>
      <c r="D26" s="86" t="s">
        <v>323</v>
      </c>
      <c r="E26" s="225" t="s">
        <v>324</v>
      </c>
      <c r="F26" s="225"/>
      <c r="G26" s="164" t="s">
        <v>325</v>
      </c>
      <c r="H26" s="164" t="s">
        <v>144</v>
      </c>
      <c r="I26" s="164" t="s">
        <v>105</v>
      </c>
      <c r="J26" s="79" t="s">
        <v>326</v>
      </c>
      <c r="K26" s="166" t="s">
        <v>327</v>
      </c>
      <c r="L26" s="80" t="s">
        <v>328</v>
      </c>
      <c r="M26" s="114">
        <v>12924</v>
      </c>
      <c r="N26" s="139">
        <v>3545</v>
      </c>
      <c r="O26" s="139">
        <v>4705</v>
      </c>
      <c r="P26" s="93"/>
      <c r="Q26" s="100"/>
      <c r="R26" s="123">
        <v>3231</v>
      </c>
      <c r="S26" s="155">
        <f>SUM(N26:Q26)</f>
        <v>8250</v>
      </c>
      <c r="T26" s="197">
        <v>1</v>
      </c>
      <c r="Y26" s="92"/>
      <c r="IV26" s="92"/>
    </row>
    <row r="27" spans="1:256" s="76" customFormat="1" ht="50.1" customHeight="1" x14ac:dyDescent="0.2">
      <c r="A27" s="164" t="s">
        <v>169</v>
      </c>
      <c r="B27" s="165" t="s">
        <v>119</v>
      </c>
      <c r="C27" s="165" t="s">
        <v>121</v>
      </c>
      <c r="D27" s="86" t="s">
        <v>191</v>
      </c>
      <c r="E27" s="221" t="s">
        <v>347</v>
      </c>
      <c r="F27" s="222"/>
      <c r="G27" s="164" t="s">
        <v>348</v>
      </c>
      <c r="H27" s="164" t="s">
        <v>144</v>
      </c>
      <c r="I27" s="164" t="s">
        <v>105</v>
      </c>
      <c r="J27" s="79" t="s">
        <v>139</v>
      </c>
      <c r="K27" s="167" t="s">
        <v>352</v>
      </c>
      <c r="L27" s="80" t="s">
        <v>353</v>
      </c>
      <c r="M27" s="116">
        <v>1</v>
      </c>
      <c r="N27" s="117">
        <v>1</v>
      </c>
      <c r="O27" s="117">
        <v>1</v>
      </c>
      <c r="P27" s="88"/>
      <c r="Q27" s="88"/>
      <c r="R27" s="95">
        <v>1</v>
      </c>
      <c r="S27" s="155">
        <f t="shared" si="0"/>
        <v>2</v>
      </c>
      <c r="T27" s="197">
        <f t="shared" si="1"/>
        <v>1</v>
      </c>
      <c r="U27" s="76">
        <v>0</v>
      </c>
      <c r="V27" s="76">
        <f t="shared" si="5"/>
        <v>-1</v>
      </c>
      <c r="W27" s="76">
        <v>0</v>
      </c>
      <c r="X27" s="76">
        <f t="shared" si="6"/>
        <v>0</v>
      </c>
      <c r="Y27" s="85">
        <v>1</v>
      </c>
    </row>
    <row r="28" spans="1:256" s="76" customFormat="1" ht="50.1" customHeight="1" x14ac:dyDescent="0.2">
      <c r="A28" s="164" t="s">
        <v>169</v>
      </c>
      <c r="B28" s="165" t="s">
        <v>119</v>
      </c>
      <c r="C28" s="165" t="s">
        <v>121</v>
      </c>
      <c r="D28" s="86" t="s">
        <v>192</v>
      </c>
      <c r="E28" s="221" t="s">
        <v>354</v>
      </c>
      <c r="F28" s="222"/>
      <c r="G28" s="164" t="s">
        <v>355</v>
      </c>
      <c r="H28" s="164" t="s">
        <v>143</v>
      </c>
      <c r="I28" s="164" t="s">
        <v>105</v>
      </c>
      <c r="J28" s="79" t="s">
        <v>358</v>
      </c>
      <c r="K28" s="167" t="s">
        <v>357</v>
      </c>
      <c r="L28" s="80" t="s">
        <v>356</v>
      </c>
      <c r="M28" s="116">
        <v>0.02</v>
      </c>
      <c r="N28" s="117">
        <v>0</v>
      </c>
      <c r="O28" s="117">
        <v>0.3</v>
      </c>
      <c r="P28" s="88"/>
      <c r="Q28" s="88"/>
      <c r="R28" s="95">
        <v>0.01</v>
      </c>
      <c r="S28" s="155">
        <f t="shared" si="0"/>
        <v>0.3</v>
      </c>
      <c r="T28" s="197">
        <v>1</v>
      </c>
      <c r="Y28" s="85"/>
    </row>
    <row r="29" spans="1:256" s="98" customFormat="1" ht="50.1" customHeight="1" x14ac:dyDescent="0.2">
      <c r="A29" s="166" t="s">
        <v>169</v>
      </c>
      <c r="B29" s="167" t="s">
        <v>119</v>
      </c>
      <c r="C29" s="167" t="s">
        <v>121</v>
      </c>
      <c r="D29" s="145" t="s">
        <v>349</v>
      </c>
      <c r="E29" s="223" t="s">
        <v>359</v>
      </c>
      <c r="F29" s="224"/>
      <c r="G29" s="166" t="s">
        <v>362</v>
      </c>
      <c r="H29" s="166" t="s">
        <v>143</v>
      </c>
      <c r="I29" s="166" t="s">
        <v>105</v>
      </c>
      <c r="J29" s="166" t="s">
        <v>372</v>
      </c>
      <c r="K29" s="166" t="s">
        <v>373</v>
      </c>
      <c r="L29" s="166" t="s">
        <v>374</v>
      </c>
      <c r="M29" s="146">
        <v>5.0000000000000001E-3</v>
      </c>
      <c r="N29" s="153">
        <v>-0.04</v>
      </c>
      <c r="O29" s="153">
        <v>-0.05</v>
      </c>
      <c r="P29" s="147"/>
      <c r="Q29" s="147"/>
      <c r="R29" s="148">
        <v>1.25E-3</v>
      </c>
      <c r="S29" s="156">
        <f t="shared" si="0"/>
        <v>-0.09</v>
      </c>
      <c r="T29" s="203">
        <v>0.92</v>
      </c>
      <c r="Y29" s="99"/>
    </row>
    <row r="30" spans="1:256" s="91" customFormat="1" ht="50.1" customHeight="1" x14ac:dyDescent="0.2">
      <c r="A30" s="164" t="s">
        <v>169</v>
      </c>
      <c r="B30" s="165" t="s">
        <v>119</v>
      </c>
      <c r="C30" s="165" t="s">
        <v>121</v>
      </c>
      <c r="D30" s="86" t="s">
        <v>350</v>
      </c>
      <c r="E30" s="221" t="s">
        <v>360</v>
      </c>
      <c r="F30" s="222"/>
      <c r="G30" s="164" t="s">
        <v>361</v>
      </c>
      <c r="H30" s="164" t="s">
        <v>143</v>
      </c>
      <c r="I30" s="164" t="s">
        <v>105</v>
      </c>
      <c r="J30" s="79" t="s">
        <v>368</v>
      </c>
      <c r="K30" s="166" t="s">
        <v>369</v>
      </c>
      <c r="L30" s="80" t="s">
        <v>370</v>
      </c>
      <c r="M30" s="170" t="s">
        <v>371</v>
      </c>
      <c r="N30" s="171">
        <v>78.02</v>
      </c>
      <c r="O30" s="88">
        <v>72.88</v>
      </c>
      <c r="P30" s="88"/>
      <c r="Q30" s="88"/>
      <c r="R30" s="127">
        <v>85</v>
      </c>
      <c r="S30" s="155">
        <f t="shared" si="0"/>
        <v>150.89999999999998</v>
      </c>
      <c r="T30" s="197">
        <v>1</v>
      </c>
      <c r="Y30" s="92"/>
    </row>
    <row r="31" spans="1:256" s="76" customFormat="1" ht="50.1" customHeight="1" x14ac:dyDescent="0.2">
      <c r="A31" s="164" t="s">
        <v>169</v>
      </c>
      <c r="B31" s="165" t="s">
        <v>119</v>
      </c>
      <c r="C31" s="165" t="s">
        <v>121</v>
      </c>
      <c r="D31" s="86" t="s">
        <v>351</v>
      </c>
      <c r="E31" s="221" t="s">
        <v>363</v>
      </c>
      <c r="F31" s="222"/>
      <c r="G31" s="164" t="s">
        <v>364</v>
      </c>
      <c r="H31" s="164" t="s">
        <v>143</v>
      </c>
      <c r="I31" s="164" t="s">
        <v>105</v>
      </c>
      <c r="J31" s="79" t="s">
        <v>365</v>
      </c>
      <c r="K31" s="166" t="s">
        <v>366</v>
      </c>
      <c r="L31" s="80" t="s">
        <v>367</v>
      </c>
      <c r="M31" s="70">
        <v>0.4</v>
      </c>
      <c r="N31" s="140">
        <v>0.49</v>
      </c>
      <c r="O31" s="140">
        <v>0.51</v>
      </c>
      <c r="P31" s="94"/>
      <c r="Q31" s="94"/>
      <c r="R31" s="124">
        <v>0.1</v>
      </c>
      <c r="S31" s="90">
        <f t="shared" si="0"/>
        <v>1</v>
      </c>
      <c r="T31" s="197">
        <v>1</v>
      </c>
      <c r="U31" s="76">
        <v>0</v>
      </c>
      <c r="V31" s="76">
        <f t="shared" si="5"/>
        <v>-1</v>
      </c>
      <c r="W31" s="76">
        <v>0</v>
      </c>
      <c r="X31" s="76">
        <f t="shared" si="6"/>
        <v>0</v>
      </c>
      <c r="Y31" s="85">
        <v>1</v>
      </c>
      <c r="IV31" s="85">
        <f>AVERAGE(T27:T31)</f>
        <v>0.98399999999999999</v>
      </c>
    </row>
    <row r="32" spans="1:256" s="91" customFormat="1" ht="50.1" customHeight="1" x14ac:dyDescent="0.2">
      <c r="A32" s="165" t="s">
        <v>114</v>
      </c>
      <c r="B32" s="165" t="s">
        <v>119</v>
      </c>
      <c r="C32" s="165" t="s">
        <v>121</v>
      </c>
      <c r="D32" s="86" t="s">
        <v>179</v>
      </c>
      <c r="E32" s="221" t="s">
        <v>180</v>
      </c>
      <c r="F32" s="222"/>
      <c r="G32" s="164" t="s">
        <v>181</v>
      </c>
      <c r="H32" s="164" t="s">
        <v>144</v>
      </c>
      <c r="I32" s="164" t="s">
        <v>105</v>
      </c>
      <c r="J32" s="79" t="s">
        <v>213</v>
      </c>
      <c r="K32" s="167" t="s">
        <v>238</v>
      </c>
      <c r="L32" s="80" t="s">
        <v>236</v>
      </c>
      <c r="M32" s="109">
        <v>1</v>
      </c>
      <c r="N32" s="172">
        <v>0.4914</v>
      </c>
      <c r="O32" s="173">
        <v>0.49059999999999998</v>
      </c>
      <c r="P32" s="173"/>
      <c r="Q32" s="173"/>
      <c r="R32" s="174">
        <v>0.2</v>
      </c>
      <c r="S32" s="155">
        <f t="shared" si="0"/>
        <v>0.98199999999999998</v>
      </c>
      <c r="T32" s="197">
        <v>1</v>
      </c>
      <c r="U32" s="91">
        <v>0</v>
      </c>
      <c r="V32" s="91">
        <f t="shared" si="5"/>
        <v>-1</v>
      </c>
      <c r="W32" s="91">
        <v>0</v>
      </c>
      <c r="X32" s="91">
        <f t="shared" si="6"/>
        <v>0</v>
      </c>
      <c r="Y32" s="92">
        <v>1</v>
      </c>
    </row>
    <row r="33" spans="1:256" s="91" customFormat="1" ht="50.1" customHeight="1" x14ac:dyDescent="0.2">
      <c r="A33" s="165" t="s">
        <v>114</v>
      </c>
      <c r="B33" s="165" t="s">
        <v>119</v>
      </c>
      <c r="C33" s="165" t="s">
        <v>121</v>
      </c>
      <c r="D33" s="86" t="s">
        <v>182</v>
      </c>
      <c r="E33" s="221" t="s">
        <v>183</v>
      </c>
      <c r="F33" s="222"/>
      <c r="G33" s="164" t="s">
        <v>184</v>
      </c>
      <c r="H33" s="164" t="s">
        <v>144</v>
      </c>
      <c r="I33" s="164" t="s">
        <v>105</v>
      </c>
      <c r="J33" s="79" t="s">
        <v>213</v>
      </c>
      <c r="K33" s="167" t="s">
        <v>238</v>
      </c>
      <c r="L33" s="80" t="s">
        <v>236</v>
      </c>
      <c r="M33" s="109">
        <v>1</v>
      </c>
      <c r="N33" s="172">
        <v>0.23269999999999999</v>
      </c>
      <c r="O33" s="110">
        <v>0.27</v>
      </c>
      <c r="P33" s="110"/>
      <c r="Q33" s="110"/>
      <c r="R33" s="175">
        <v>0.25</v>
      </c>
      <c r="S33" s="155">
        <f t="shared" si="0"/>
        <v>0.50270000000000004</v>
      </c>
      <c r="T33" s="197">
        <v>1</v>
      </c>
      <c r="U33" s="91">
        <v>0</v>
      </c>
      <c r="V33" s="91">
        <f t="shared" si="5"/>
        <v>-1</v>
      </c>
      <c r="W33" s="91">
        <v>0</v>
      </c>
      <c r="X33" s="91">
        <f t="shared" si="6"/>
        <v>0</v>
      </c>
      <c r="Y33" s="92">
        <v>1</v>
      </c>
    </row>
    <row r="34" spans="1:256" s="91" customFormat="1" ht="50.1" customHeight="1" x14ac:dyDescent="0.2">
      <c r="A34" s="165" t="s">
        <v>114</v>
      </c>
      <c r="B34" s="165" t="s">
        <v>119</v>
      </c>
      <c r="C34" s="165" t="s">
        <v>121</v>
      </c>
      <c r="D34" s="86" t="s">
        <v>185</v>
      </c>
      <c r="E34" s="221" t="s">
        <v>186</v>
      </c>
      <c r="F34" s="222"/>
      <c r="G34" s="164" t="s">
        <v>187</v>
      </c>
      <c r="H34" s="164" t="s">
        <v>144</v>
      </c>
      <c r="I34" s="164" t="s">
        <v>105</v>
      </c>
      <c r="J34" s="79" t="s">
        <v>213</v>
      </c>
      <c r="K34" s="167" t="s">
        <v>238</v>
      </c>
      <c r="L34" s="80" t="s">
        <v>236</v>
      </c>
      <c r="M34" s="109">
        <v>1</v>
      </c>
      <c r="N34" s="141">
        <v>0.749</v>
      </c>
      <c r="O34" s="110">
        <v>0.25</v>
      </c>
      <c r="P34" s="110"/>
      <c r="Q34" s="110"/>
      <c r="R34" s="125">
        <v>0.2</v>
      </c>
      <c r="S34" s="155">
        <f t="shared" si="0"/>
        <v>0.999</v>
      </c>
      <c r="T34" s="197">
        <v>1</v>
      </c>
      <c r="U34" s="91">
        <v>0</v>
      </c>
      <c r="V34" s="91">
        <f t="shared" si="5"/>
        <v>-1</v>
      </c>
      <c r="W34" s="91">
        <v>0</v>
      </c>
      <c r="X34" s="91">
        <f t="shared" si="6"/>
        <v>0</v>
      </c>
      <c r="Y34" s="92">
        <v>1</v>
      </c>
    </row>
    <row r="35" spans="1:256" s="98" customFormat="1" ht="50.1" customHeight="1" x14ac:dyDescent="0.2">
      <c r="A35" s="167" t="s">
        <v>114</v>
      </c>
      <c r="B35" s="167" t="s">
        <v>119</v>
      </c>
      <c r="C35" s="167" t="s">
        <v>121</v>
      </c>
      <c r="D35" s="145" t="s">
        <v>188</v>
      </c>
      <c r="E35" s="229" t="s">
        <v>247</v>
      </c>
      <c r="F35" s="229"/>
      <c r="G35" s="166" t="s">
        <v>342</v>
      </c>
      <c r="H35" s="166" t="s">
        <v>144</v>
      </c>
      <c r="I35" s="166" t="s">
        <v>105</v>
      </c>
      <c r="J35" s="166" t="s">
        <v>343</v>
      </c>
      <c r="K35" s="167" t="s">
        <v>344</v>
      </c>
      <c r="L35" s="166" t="s">
        <v>345</v>
      </c>
      <c r="M35" s="149">
        <v>1</v>
      </c>
      <c r="N35" s="151">
        <v>0.94</v>
      </c>
      <c r="O35" s="150">
        <v>0.92</v>
      </c>
      <c r="P35" s="150"/>
      <c r="Q35" s="150"/>
      <c r="R35" s="149">
        <v>1</v>
      </c>
      <c r="S35" s="156">
        <f t="shared" si="0"/>
        <v>1.8599999999999999</v>
      </c>
      <c r="T35" s="203">
        <f t="shared" si="1"/>
        <v>0.94</v>
      </c>
      <c r="Y35" s="99"/>
    </row>
    <row r="36" spans="1:256" s="91" customFormat="1" ht="50.1" customHeight="1" x14ac:dyDescent="0.2">
      <c r="A36" s="165" t="s">
        <v>114</v>
      </c>
      <c r="B36" s="165" t="s">
        <v>119</v>
      </c>
      <c r="C36" s="165" t="s">
        <v>121</v>
      </c>
      <c r="D36" s="86" t="s">
        <v>189</v>
      </c>
      <c r="E36" s="221" t="s">
        <v>248</v>
      </c>
      <c r="F36" s="222"/>
      <c r="G36" s="164" t="s">
        <v>249</v>
      </c>
      <c r="H36" s="164" t="s">
        <v>144</v>
      </c>
      <c r="I36" s="164" t="s">
        <v>105</v>
      </c>
      <c r="J36" s="79" t="s">
        <v>250</v>
      </c>
      <c r="K36" s="166" t="s">
        <v>251</v>
      </c>
      <c r="L36" s="80" t="s">
        <v>251</v>
      </c>
      <c r="M36" s="111" t="s">
        <v>252</v>
      </c>
      <c r="N36" s="142">
        <v>-25319684</v>
      </c>
      <c r="O36" s="142">
        <v>-37597999</v>
      </c>
      <c r="P36" s="112"/>
      <c r="Q36" s="113"/>
      <c r="R36" s="126">
        <v>0</v>
      </c>
      <c r="S36" s="155">
        <f t="shared" si="0"/>
        <v>-62917683</v>
      </c>
      <c r="T36" s="197">
        <v>1</v>
      </c>
    </row>
    <row r="37" spans="1:256" s="91" customFormat="1" ht="50.1" customHeight="1" x14ac:dyDescent="0.2">
      <c r="A37" s="165" t="s">
        <v>114</v>
      </c>
      <c r="B37" s="165" t="s">
        <v>119</v>
      </c>
      <c r="C37" s="165" t="s">
        <v>121</v>
      </c>
      <c r="D37" s="86" t="s">
        <v>190</v>
      </c>
      <c r="E37" s="221" t="s">
        <v>253</v>
      </c>
      <c r="F37" s="222"/>
      <c r="G37" s="164" t="s">
        <v>249</v>
      </c>
      <c r="H37" s="164" t="s">
        <v>144</v>
      </c>
      <c r="I37" s="164" t="s">
        <v>105</v>
      </c>
      <c r="J37" s="79" t="s">
        <v>250</v>
      </c>
      <c r="K37" s="166" t="s">
        <v>251</v>
      </c>
      <c r="L37" s="80" t="s">
        <v>251</v>
      </c>
      <c r="M37" s="111" t="s">
        <v>252</v>
      </c>
      <c r="N37" s="142">
        <v>-12780242</v>
      </c>
      <c r="O37" s="142">
        <v>-324559223.99400002</v>
      </c>
      <c r="P37" s="112"/>
      <c r="Q37" s="113"/>
      <c r="R37" s="126">
        <v>0</v>
      </c>
      <c r="S37" s="155">
        <f t="shared" si="0"/>
        <v>-337339465.99400002</v>
      </c>
      <c r="T37" s="197">
        <v>1</v>
      </c>
      <c r="U37" s="91">
        <v>0</v>
      </c>
      <c r="V37" s="91">
        <f t="shared" si="5"/>
        <v>-1</v>
      </c>
      <c r="W37" s="91">
        <v>0</v>
      </c>
      <c r="X37" s="91">
        <f t="shared" si="6"/>
        <v>0</v>
      </c>
      <c r="Y37" s="92">
        <v>1</v>
      </c>
      <c r="IV37" s="92">
        <f>AVERAGE(T32:T37)</f>
        <v>0.98999999999999988</v>
      </c>
    </row>
    <row r="38" spans="1:256" s="76" customFormat="1" ht="50.1" customHeight="1" x14ac:dyDescent="0.2">
      <c r="A38" s="165" t="s">
        <v>115</v>
      </c>
      <c r="B38" s="165" t="s">
        <v>119</v>
      </c>
      <c r="C38" s="165" t="s">
        <v>121</v>
      </c>
      <c r="D38" s="86" t="s">
        <v>194</v>
      </c>
      <c r="E38" s="221" t="s">
        <v>375</v>
      </c>
      <c r="F38" s="222"/>
      <c r="G38" s="164" t="s">
        <v>376</v>
      </c>
      <c r="H38" s="164" t="s">
        <v>144</v>
      </c>
      <c r="I38" s="164" t="s">
        <v>105</v>
      </c>
      <c r="J38" s="79" t="s">
        <v>139</v>
      </c>
      <c r="K38" s="167" t="s">
        <v>274</v>
      </c>
      <c r="L38" s="80" t="s">
        <v>210</v>
      </c>
      <c r="M38" s="70">
        <v>1</v>
      </c>
      <c r="N38" s="117">
        <v>0</v>
      </c>
      <c r="O38" s="117">
        <v>0</v>
      </c>
      <c r="P38" s="94"/>
      <c r="Q38" s="94"/>
      <c r="R38" s="95">
        <v>0</v>
      </c>
      <c r="S38" s="155">
        <f t="shared" si="0"/>
        <v>0</v>
      </c>
      <c r="T38" s="197">
        <v>1</v>
      </c>
      <c r="U38" s="76">
        <v>0</v>
      </c>
      <c r="V38" s="76">
        <f t="shared" si="5"/>
        <v>-1</v>
      </c>
      <c r="W38" s="76">
        <v>0</v>
      </c>
      <c r="X38" s="76">
        <f t="shared" si="6"/>
        <v>0</v>
      </c>
      <c r="Y38" s="85">
        <v>1</v>
      </c>
    </row>
    <row r="39" spans="1:256" s="76" customFormat="1" ht="50.1" customHeight="1" x14ac:dyDescent="0.2">
      <c r="A39" s="165" t="s">
        <v>115</v>
      </c>
      <c r="B39" s="165" t="s">
        <v>119</v>
      </c>
      <c r="C39" s="165" t="s">
        <v>121</v>
      </c>
      <c r="D39" s="86" t="s">
        <v>195</v>
      </c>
      <c r="E39" s="221" t="s">
        <v>377</v>
      </c>
      <c r="F39" s="222"/>
      <c r="G39" s="164" t="s">
        <v>378</v>
      </c>
      <c r="H39" s="164" t="s">
        <v>144</v>
      </c>
      <c r="I39" s="164" t="s">
        <v>105</v>
      </c>
      <c r="J39" s="79" t="s">
        <v>138</v>
      </c>
      <c r="K39" s="166" t="s">
        <v>227</v>
      </c>
      <c r="L39" s="80" t="s">
        <v>222</v>
      </c>
      <c r="M39" s="70">
        <v>1</v>
      </c>
      <c r="N39" s="117">
        <v>1</v>
      </c>
      <c r="O39" s="117">
        <v>1</v>
      </c>
      <c r="P39" s="94"/>
      <c r="Q39" s="94"/>
      <c r="R39" s="95">
        <v>1</v>
      </c>
      <c r="S39" s="155">
        <f t="shared" si="0"/>
        <v>2</v>
      </c>
      <c r="T39" s="197">
        <f t="shared" si="1"/>
        <v>1</v>
      </c>
      <c r="U39" s="76">
        <v>0</v>
      </c>
      <c r="V39" s="76">
        <f t="shared" si="5"/>
        <v>-1</v>
      </c>
      <c r="W39" s="76">
        <v>0</v>
      </c>
      <c r="X39" s="76">
        <f t="shared" si="6"/>
        <v>0</v>
      </c>
      <c r="Y39" s="85">
        <v>1</v>
      </c>
    </row>
    <row r="40" spans="1:256" s="91" customFormat="1" ht="50.1" customHeight="1" x14ac:dyDescent="0.2">
      <c r="A40" s="165" t="s">
        <v>115</v>
      </c>
      <c r="B40" s="165" t="s">
        <v>119</v>
      </c>
      <c r="C40" s="165" t="s">
        <v>121</v>
      </c>
      <c r="D40" s="86" t="s">
        <v>196</v>
      </c>
      <c r="E40" s="221" t="s">
        <v>379</v>
      </c>
      <c r="F40" s="222"/>
      <c r="G40" s="164" t="s">
        <v>197</v>
      </c>
      <c r="H40" s="164" t="s">
        <v>144</v>
      </c>
      <c r="I40" s="164" t="s">
        <v>105</v>
      </c>
      <c r="J40" s="79" t="s">
        <v>138</v>
      </c>
      <c r="K40" s="166" t="s">
        <v>223</v>
      </c>
      <c r="L40" s="80" t="s">
        <v>224</v>
      </c>
      <c r="M40" s="70">
        <v>1</v>
      </c>
      <c r="N40" s="117">
        <v>1</v>
      </c>
      <c r="O40" s="117">
        <v>1</v>
      </c>
      <c r="P40" s="89"/>
      <c r="Q40" s="89"/>
      <c r="R40" s="95">
        <v>1</v>
      </c>
      <c r="S40" s="155">
        <f t="shared" si="0"/>
        <v>2</v>
      </c>
      <c r="T40" s="197">
        <f t="shared" si="1"/>
        <v>1</v>
      </c>
    </row>
    <row r="41" spans="1:256" s="91" customFormat="1" ht="50.1" customHeight="1" x14ac:dyDescent="0.2">
      <c r="A41" s="165" t="s">
        <v>115</v>
      </c>
      <c r="B41" s="165" t="s">
        <v>119</v>
      </c>
      <c r="C41" s="165" t="s">
        <v>121</v>
      </c>
      <c r="D41" s="86" t="s">
        <v>225</v>
      </c>
      <c r="E41" s="221" t="s">
        <v>380</v>
      </c>
      <c r="F41" s="222"/>
      <c r="G41" s="164" t="s">
        <v>381</v>
      </c>
      <c r="H41" s="164" t="s">
        <v>144</v>
      </c>
      <c r="I41" s="164" t="s">
        <v>105</v>
      </c>
      <c r="J41" s="79" t="s">
        <v>139</v>
      </c>
      <c r="K41" s="166" t="s">
        <v>382</v>
      </c>
      <c r="L41" s="80" t="s">
        <v>218</v>
      </c>
      <c r="M41" s="70">
        <v>1</v>
      </c>
      <c r="N41" s="117">
        <v>0.22</v>
      </c>
      <c r="O41" s="176">
        <v>0.28000000000000003</v>
      </c>
      <c r="P41" s="177"/>
      <c r="Q41" s="178"/>
      <c r="R41" s="95">
        <v>0.25</v>
      </c>
      <c r="S41" s="155">
        <f t="shared" si="0"/>
        <v>0.5</v>
      </c>
      <c r="T41" s="197">
        <v>1</v>
      </c>
    </row>
    <row r="42" spans="1:256" s="91" customFormat="1" ht="50.1" customHeight="1" x14ac:dyDescent="0.2">
      <c r="A42" s="165" t="s">
        <v>115</v>
      </c>
      <c r="B42" s="165" t="s">
        <v>119</v>
      </c>
      <c r="C42" s="165" t="s">
        <v>121</v>
      </c>
      <c r="D42" s="86" t="s">
        <v>226</v>
      </c>
      <c r="E42" s="221" t="s">
        <v>383</v>
      </c>
      <c r="F42" s="222"/>
      <c r="G42" s="164" t="s">
        <v>384</v>
      </c>
      <c r="H42" s="164" t="s">
        <v>144</v>
      </c>
      <c r="I42" s="164" t="s">
        <v>105</v>
      </c>
      <c r="J42" s="79" t="s">
        <v>385</v>
      </c>
      <c r="K42" s="166" t="s">
        <v>386</v>
      </c>
      <c r="L42" s="80" t="s">
        <v>387</v>
      </c>
      <c r="M42" s="70">
        <v>1</v>
      </c>
      <c r="N42" s="117">
        <v>1</v>
      </c>
      <c r="O42" s="117">
        <v>1</v>
      </c>
      <c r="P42" s="95"/>
      <c r="Q42" s="95"/>
      <c r="R42" s="95">
        <v>1</v>
      </c>
      <c r="S42" s="155">
        <f t="shared" si="0"/>
        <v>2</v>
      </c>
      <c r="T42" s="197">
        <f t="shared" si="1"/>
        <v>1</v>
      </c>
    </row>
    <row r="43" spans="1:256" s="76" customFormat="1" ht="50.1" customHeight="1" x14ac:dyDescent="0.2">
      <c r="A43" s="165" t="s">
        <v>115</v>
      </c>
      <c r="B43" s="165" t="s">
        <v>119</v>
      </c>
      <c r="C43" s="165" t="s">
        <v>121</v>
      </c>
      <c r="D43" s="86" t="s">
        <v>228</v>
      </c>
      <c r="E43" s="221" t="s">
        <v>388</v>
      </c>
      <c r="F43" s="222"/>
      <c r="G43" s="164" t="s">
        <v>389</v>
      </c>
      <c r="H43" s="164" t="s">
        <v>144</v>
      </c>
      <c r="I43" s="164" t="s">
        <v>105</v>
      </c>
      <c r="J43" s="79" t="s">
        <v>385</v>
      </c>
      <c r="K43" s="166" t="s">
        <v>386</v>
      </c>
      <c r="L43" s="80" t="s">
        <v>387</v>
      </c>
      <c r="M43" s="70">
        <v>1</v>
      </c>
      <c r="N43" s="117">
        <v>1</v>
      </c>
      <c r="O43" s="117">
        <v>1</v>
      </c>
      <c r="P43" s="89"/>
      <c r="Q43" s="95"/>
      <c r="R43" s="95">
        <v>1</v>
      </c>
      <c r="S43" s="155">
        <f t="shared" si="0"/>
        <v>2</v>
      </c>
      <c r="T43" s="197">
        <f t="shared" si="1"/>
        <v>1</v>
      </c>
    </row>
    <row r="44" spans="1:256" s="91" customFormat="1" ht="50.1" customHeight="1" x14ac:dyDescent="0.2">
      <c r="A44" s="165" t="s">
        <v>115</v>
      </c>
      <c r="B44" s="165" t="s">
        <v>119</v>
      </c>
      <c r="C44" s="165" t="s">
        <v>121</v>
      </c>
      <c r="D44" s="86" t="s">
        <v>229</v>
      </c>
      <c r="E44" s="221" t="s">
        <v>390</v>
      </c>
      <c r="F44" s="222"/>
      <c r="G44" s="164" t="s">
        <v>391</v>
      </c>
      <c r="H44" s="164" t="s">
        <v>144</v>
      </c>
      <c r="I44" s="164" t="s">
        <v>105</v>
      </c>
      <c r="J44" s="79" t="s">
        <v>231</v>
      </c>
      <c r="K44" s="166" t="s">
        <v>395</v>
      </c>
      <c r="L44" s="80" t="s">
        <v>392</v>
      </c>
      <c r="M44" s="96">
        <v>0</v>
      </c>
      <c r="N44" s="143">
        <v>0</v>
      </c>
      <c r="O44" s="143">
        <v>0</v>
      </c>
      <c r="P44" s="95"/>
      <c r="Q44" s="95"/>
      <c r="R44" s="96">
        <v>0</v>
      </c>
      <c r="S44" s="155">
        <f t="shared" si="0"/>
        <v>0</v>
      </c>
      <c r="T44" s="197">
        <v>0</v>
      </c>
    </row>
    <row r="45" spans="1:256" s="76" customFormat="1" ht="50.1" customHeight="1" x14ac:dyDescent="0.2">
      <c r="A45" s="165" t="s">
        <v>115</v>
      </c>
      <c r="B45" s="165" t="s">
        <v>119</v>
      </c>
      <c r="C45" s="165" t="s">
        <v>121</v>
      </c>
      <c r="D45" s="86" t="s">
        <v>230</v>
      </c>
      <c r="E45" s="221" t="s">
        <v>393</v>
      </c>
      <c r="F45" s="222"/>
      <c r="G45" s="164" t="s">
        <v>394</v>
      </c>
      <c r="H45" s="164" t="s">
        <v>144</v>
      </c>
      <c r="I45" s="164" t="s">
        <v>105</v>
      </c>
      <c r="J45" s="79" t="s">
        <v>231</v>
      </c>
      <c r="K45" s="166" t="s">
        <v>395</v>
      </c>
      <c r="L45" s="80" t="s">
        <v>392</v>
      </c>
      <c r="M45" s="96">
        <v>0</v>
      </c>
      <c r="N45" s="143">
        <v>0</v>
      </c>
      <c r="O45" s="143">
        <v>0</v>
      </c>
      <c r="P45" s="95"/>
      <c r="Q45" s="95"/>
      <c r="R45" s="96">
        <v>0</v>
      </c>
      <c r="S45" s="155">
        <f t="shared" si="0"/>
        <v>0</v>
      </c>
      <c r="T45" s="197">
        <v>0</v>
      </c>
    </row>
    <row r="46" spans="1:256" s="76" customFormat="1" ht="50.1" customHeight="1" x14ac:dyDescent="0.2">
      <c r="A46" s="165" t="s">
        <v>115</v>
      </c>
      <c r="B46" s="165" t="s">
        <v>119</v>
      </c>
      <c r="C46" s="165" t="s">
        <v>121</v>
      </c>
      <c r="D46" s="86" t="s">
        <v>232</v>
      </c>
      <c r="E46" s="221" t="s">
        <v>396</v>
      </c>
      <c r="F46" s="222"/>
      <c r="G46" s="164" t="s">
        <v>397</v>
      </c>
      <c r="H46" s="164" t="s">
        <v>144</v>
      </c>
      <c r="I46" s="164" t="s">
        <v>105</v>
      </c>
      <c r="J46" s="79" t="s">
        <v>231</v>
      </c>
      <c r="K46" s="166" t="s">
        <v>398</v>
      </c>
      <c r="L46" s="80" t="s">
        <v>398</v>
      </c>
      <c r="M46" s="96">
        <v>0</v>
      </c>
      <c r="N46" s="143">
        <v>0</v>
      </c>
      <c r="O46" s="143">
        <v>0</v>
      </c>
      <c r="P46" s="95"/>
      <c r="Q46" s="95"/>
      <c r="R46" s="96">
        <v>0</v>
      </c>
      <c r="S46" s="155">
        <f t="shared" si="0"/>
        <v>0</v>
      </c>
      <c r="T46" s="197">
        <v>0</v>
      </c>
    </row>
    <row r="47" spans="1:256" s="76" customFormat="1" ht="50.1" customHeight="1" x14ac:dyDescent="0.2">
      <c r="A47" s="165" t="s">
        <v>115</v>
      </c>
      <c r="B47" s="165" t="s">
        <v>119</v>
      </c>
      <c r="C47" s="165" t="s">
        <v>121</v>
      </c>
      <c r="D47" s="86" t="s">
        <v>233</v>
      </c>
      <c r="E47" s="221" t="s">
        <v>399</v>
      </c>
      <c r="F47" s="222"/>
      <c r="G47" s="164" t="s">
        <v>400</v>
      </c>
      <c r="H47" s="164" t="s">
        <v>144</v>
      </c>
      <c r="I47" s="164" t="s">
        <v>105</v>
      </c>
      <c r="J47" s="79" t="s">
        <v>231</v>
      </c>
      <c r="K47" s="166" t="s">
        <v>395</v>
      </c>
      <c r="L47" s="80" t="s">
        <v>392</v>
      </c>
      <c r="M47" s="96">
        <v>0</v>
      </c>
      <c r="N47" s="143">
        <v>0</v>
      </c>
      <c r="O47" s="143">
        <v>0</v>
      </c>
      <c r="P47" s="95"/>
      <c r="Q47" s="95"/>
      <c r="R47" s="96">
        <v>0</v>
      </c>
      <c r="S47" s="155">
        <f t="shared" si="0"/>
        <v>0</v>
      </c>
      <c r="T47" s="197">
        <v>0</v>
      </c>
    </row>
    <row r="48" spans="1:256" s="76" customFormat="1" ht="50.1" customHeight="1" x14ac:dyDescent="0.2">
      <c r="A48" s="165" t="s">
        <v>115</v>
      </c>
      <c r="B48" s="165" t="s">
        <v>119</v>
      </c>
      <c r="C48" s="165" t="s">
        <v>121</v>
      </c>
      <c r="D48" s="86" t="s">
        <v>234</v>
      </c>
      <c r="E48" s="221" t="s">
        <v>401</v>
      </c>
      <c r="F48" s="222"/>
      <c r="G48" s="164" t="s">
        <v>402</v>
      </c>
      <c r="H48" s="164" t="s">
        <v>144</v>
      </c>
      <c r="I48" s="164" t="s">
        <v>105</v>
      </c>
      <c r="J48" s="79" t="s">
        <v>231</v>
      </c>
      <c r="K48" s="166" t="s">
        <v>403</v>
      </c>
      <c r="L48" s="80" t="s">
        <v>267</v>
      </c>
      <c r="M48" s="96">
        <v>0</v>
      </c>
      <c r="N48" s="143">
        <v>0</v>
      </c>
      <c r="O48" s="143">
        <v>0</v>
      </c>
      <c r="P48" s="95"/>
      <c r="Q48" s="95"/>
      <c r="R48" s="96">
        <v>0</v>
      </c>
      <c r="S48" s="155">
        <f t="shared" si="0"/>
        <v>0</v>
      </c>
      <c r="T48" s="197">
        <v>0</v>
      </c>
    </row>
    <row r="49" spans="1:256" s="91" customFormat="1" ht="50.1" customHeight="1" x14ac:dyDescent="0.2">
      <c r="A49" s="165" t="s">
        <v>115</v>
      </c>
      <c r="B49" s="165" t="s">
        <v>119</v>
      </c>
      <c r="C49" s="165" t="s">
        <v>121</v>
      </c>
      <c r="D49" s="86" t="s">
        <v>235</v>
      </c>
      <c r="E49" s="221" t="s">
        <v>404</v>
      </c>
      <c r="F49" s="222"/>
      <c r="G49" s="164" t="s">
        <v>405</v>
      </c>
      <c r="H49" s="164" t="s">
        <v>144</v>
      </c>
      <c r="I49" s="164" t="s">
        <v>105</v>
      </c>
      <c r="J49" s="79" t="s">
        <v>406</v>
      </c>
      <c r="K49" s="166" t="s">
        <v>413</v>
      </c>
      <c r="L49" s="80" t="s">
        <v>407</v>
      </c>
      <c r="M49" s="95">
        <v>0.25</v>
      </c>
      <c r="N49" s="117">
        <v>0.06</v>
      </c>
      <c r="O49" s="117">
        <v>7.0000000000000007E-2</v>
      </c>
      <c r="P49" s="95"/>
      <c r="Q49" s="95"/>
      <c r="R49" s="95">
        <v>0.25</v>
      </c>
      <c r="S49" s="90">
        <f t="shared" si="0"/>
        <v>0.13</v>
      </c>
      <c r="T49" s="197">
        <v>0.87</v>
      </c>
    </row>
    <row r="50" spans="1:256" s="91" customFormat="1" ht="50.1" customHeight="1" x14ac:dyDescent="0.2">
      <c r="A50" s="165" t="s">
        <v>115</v>
      </c>
      <c r="B50" s="165" t="s">
        <v>119</v>
      </c>
      <c r="C50" s="165" t="s">
        <v>121</v>
      </c>
      <c r="D50" s="86" t="s">
        <v>408</v>
      </c>
      <c r="E50" s="221" t="s">
        <v>409</v>
      </c>
      <c r="F50" s="222"/>
      <c r="G50" s="164" t="s">
        <v>410</v>
      </c>
      <c r="H50" s="164" t="s">
        <v>144</v>
      </c>
      <c r="I50" s="164" t="s">
        <v>105</v>
      </c>
      <c r="J50" s="79" t="s">
        <v>411</v>
      </c>
      <c r="K50" s="166" t="s">
        <v>274</v>
      </c>
      <c r="L50" s="80" t="s">
        <v>412</v>
      </c>
      <c r="M50" s="95">
        <v>1</v>
      </c>
      <c r="N50" s="179">
        <v>0.67669999999999997</v>
      </c>
      <c r="O50" s="95">
        <v>1</v>
      </c>
      <c r="P50" s="95"/>
      <c r="Q50" s="95"/>
      <c r="R50" s="180">
        <v>1</v>
      </c>
      <c r="S50" s="155">
        <f t="shared" si="0"/>
        <v>1.6766999999999999</v>
      </c>
      <c r="T50" s="197">
        <f>O50/R50</f>
        <v>1</v>
      </c>
    </row>
    <row r="51" spans="1:256" s="98" customFormat="1" ht="53.25" customHeight="1" x14ac:dyDescent="0.2">
      <c r="A51" s="167" t="s">
        <v>116</v>
      </c>
      <c r="B51" s="167" t="s">
        <v>119</v>
      </c>
      <c r="C51" s="167" t="s">
        <v>103</v>
      </c>
      <c r="D51" s="145" t="s">
        <v>158</v>
      </c>
      <c r="E51" s="223" t="s">
        <v>124</v>
      </c>
      <c r="F51" s="224"/>
      <c r="G51" s="166" t="s">
        <v>329</v>
      </c>
      <c r="H51" s="166" t="s">
        <v>143</v>
      </c>
      <c r="I51" s="166" t="s">
        <v>105</v>
      </c>
      <c r="J51" s="166" t="s">
        <v>213</v>
      </c>
      <c r="K51" s="166" t="s">
        <v>239</v>
      </c>
      <c r="L51" s="166" t="s">
        <v>240</v>
      </c>
      <c r="M51" s="158">
        <v>1</v>
      </c>
      <c r="N51" s="159">
        <v>0.96</v>
      </c>
      <c r="O51" s="160">
        <v>0.98</v>
      </c>
      <c r="P51" s="160"/>
      <c r="Q51" s="161"/>
      <c r="R51" s="162">
        <v>1</v>
      </c>
      <c r="S51" s="156">
        <f t="shared" si="0"/>
        <v>1.94</v>
      </c>
      <c r="T51" s="203">
        <f>O51/R51</f>
        <v>0.98</v>
      </c>
      <c r="U51" s="98">
        <v>0</v>
      </c>
      <c r="V51" s="98">
        <f t="shared" si="5"/>
        <v>-1</v>
      </c>
      <c r="W51" s="98">
        <v>0</v>
      </c>
      <c r="X51" s="98">
        <f t="shared" si="6"/>
        <v>0</v>
      </c>
      <c r="Y51" s="99">
        <v>1</v>
      </c>
    </row>
    <row r="52" spans="1:256" s="98" customFormat="1" ht="50.1" customHeight="1" x14ac:dyDescent="0.2">
      <c r="A52" s="167" t="s">
        <v>116</v>
      </c>
      <c r="B52" s="167" t="s">
        <v>119</v>
      </c>
      <c r="C52" s="167" t="s">
        <v>103</v>
      </c>
      <c r="D52" s="145" t="s">
        <v>159</v>
      </c>
      <c r="E52" s="223" t="s">
        <v>330</v>
      </c>
      <c r="F52" s="224"/>
      <c r="G52" s="166" t="s">
        <v>331</v>
      </c>
      <c r="H52" s="166" t="s">
        <v>143</v>
      </c>
      <c r="I52" s="166" t="s">
        <v>105</v>
      </c>
      <c r="J52" s="166" t="s">
        <v>213</v>
      </c>
      <c r="K52" s="166" t="s">
        <v>239</v>
      </c>
      <c r="L52" s="166" t="s">
        <v>240</v>
      </c>
      <c r="M52" s="152">
        <v>1</v>
      </c>
      <c r="N52" s="181">
        <v>1</v>
      </c>
      <c r="O52" s="181">
        <v>0.9</v>
      </c>
      <c r="P52" s="182"/>
      <c r="Q52" s="182"/>
      <c r="R52" s="183">
        <v>1</v>
      </c>
      <c r="S52" s="156">
        <f t="shared" si="0"/>
        <v>1.9</v>
      </c>
      <c r="T52" s="203">
        <f>O52/R52</f>
        <v>0.9</v>
      </c>
      <c r="Y52" s="99"/>
    </row>
    <row r="53" spans="1:256" s="91" customFormat="1" ht="50.1" customHeight="1" x14ac:dyDescent="0.2">
      <c r="A53" s="165" t="s">
        <v>116</v>
      </c>
      <c r="B53" s="165" t="s">
        <v>119</v>
      </c>
      <c r="C53" s="165" t="s">
        <v>103</v>
      </c>
      <c r="D53" s="86" t="s">
        <v>160</v>
      </c>
      <c r="E53" s="221" t="s">
        <v>332</v>
      </c>
      <c r="F53" s="222"/>
      <c r="G53" s="164" t="s">
        <v>333</v>
      </c>
      <c r="H53" s="164" t="s">
        <v>143</v>
      </c>
      <c r="I53" s="164" t="s">
        <v>105</v>
      </c>
      <c r="J53" s="79" t="s">
        <v>213</v>
      </c>
      <c r="K53" s="167" t="s">
        <v>239</v>
      </c>
      <c r="L53" s="80" t="s">
        <v>240</v>
      </c>
      <c r="M53" s="70">
        <v>1</v>
      </c>
      <c r="N53" s="138">
        <v>1.25</v>
      </c>
      <c r="O53" s="93">
        <v>1</v>
      </c>
      <c r="P53" s="93"/>
      <c r="Q53" s="103"/>
      <c r="R53" s="122">
        <v>1</v>
      </c>
      <c r="S53" s="155">
        <f t="shared" si="0"/>
        <v>2.25</v>
      </c>
      <c r="T53" s="197">
        <v>1</v>
      </c>
      <c r="U53" s="98">
        <v>0</v>
      </c>
      <c r="V53" s="98">
        <f>-COS((P53/Y53)*PI())</f>
        <v>-1</v>
      </c>
      <c r="W53" s="98">
        <v>0</v>
      </c>
      <c r="X53" s="98">
        <f>SIN((P53/Y53)*PI())</f>
        <v>0</v>
      </c>
      <c r="Y53" s="99">
        <v>1</v>
      </c>
      <c r="Z53" s="98"/>
      <c r="AA53" s="98"/>
      <c r="AB53" s="98"/>
      <c r="AC53" s="98"/>
      <c r="AD53" s="98"/>
      <c r="AE53" s="98"/>
      <c r="AF53" s="98"/>
      <c r="AG53" s="98"/>
      <c r="AH53" s="98"/>
      <c r="AI53" s="98"/>
      <c r="AJ53" s="98"/>
      <c r="AK53" s="98"/>
      <c r="AL53" s="98"/>
      <c r="AM53" s="98"/>
      <c r="AN53" s="98"/>
      <c r="AO53" s="98"/>
      <c r="AP53" s="98"/>
      <c r="AQ53" s="98"/>
      <c r="AR53" s="98"/>
      <c r="AS53" s="98"/>
      <c r="AT53" s="98"/>
      <c r="AU53" s="98"/>
      <c r="AV53" s="98"/>
      <c r="AW53" s="98"/>
      <c r="AX53" s="98"/>
      <c r="AY53" s="98"/>
      <c r="AZ53" s="98"/>
      <c r="BA53" s="98"/>
      <c r="BB53" s="98"/>
      <c r="BC53" s="98"/>
      <c r="BD53" s="98"/>
      <c r="BE53" s="98"/>
      <c r="BF53" s="98"/>
      <c r="BG53" s="98"/>
      <c r="BH53" s="98"/>
      <c r="BI53" s="98"/>
      <c r="BJ53" s="98"/>
      <c r="BK53" s="98"/>
      <c r="BL53" s="98"/>
      <c r="BM53" s="98"/>
      <c r="BN53" s="98"/>
      <c r="BO53" s="98"/>
      <c r="BP53" s="98"/>
      <c r="BQ53" s="98"/>
      <c r="BR53" s="98"/>
      <c r="BS53" s="98"/>
      <c r="BT53" s="98"/>
      <c r="BU53" s="98"/>
      <c r="BV53" s="98"/>
      <c r="BW53" s="98"/>
      <c r="BX53" s="98"/>
      <c r="BY53" s="98"/>
      <c r="BZ53" s="98"/>
      <c r="CA53" s="98"/>
      <c r="CB53" s="98"/>
      <c r="CC53" s="98"/>
      <c r="CD53" s="98"/>
      <c r="CE53" s="98"/>
      <c r="CF53" s="98"/>
      <c r="CG53" s="98"/>
      <c r="CH53" s="98"/>
      <c r="CI53" s="98"/>
      <c r="CJ53" s="98"/>
      <c r="CK53" s="98"/>
      <c r="CL53" s="98"/>
      <c r="CM53" s="98"/>
      <c r="CN53" s="98"/>
      <c r="CO53" s="98"/>
      <c r="CP53" s="98"/>
      <c r="CQ53" s="98"/>
      <c r="CR53" s="98"/>
      <c r="CS53" s="98"/>
      <c r="CT53" s="98"/>
      <c r="CU53" s="98"/>
      <c r="CV53" s="98"/>
      <c r="CW53" s="98"/>
      <c r="CX53" s="98"/>
      <c r="CY53" s="98"/>
      <c r="CZ53" s="98"/>
      <c r="DA53" s="98"/>
      <c r="DB53" s="98"/>
      <c r="DC53" s="98"/>
      <c r="DD53" s="98"/>
      <c r="DE53" s="98"/>
      <c r="DF53" s="98"/>
      <c r="DG53" s="98"/>
      <c r="DH53" s="98"/>
      <c r="DI53" s="98"/>
      <c r="DJ53" s="98"/>
      <c r="DK53" s="98"/>
      <c r="DL53" s="98"/>
      <c r="DM53" s="98"/>
      <c r="DN53" s="98"/>
      <c r="DO53" s="98"/>
      <c r="DP53" s="98"/>
      <c r="DQ53" s="98"/>
      <c r="DR53" s="98"/>
      <c r="DS53" s="98"/>
      <c r="DT53" s="98"/>
      <c r="DU53" s="98"/>
      <c r="DV53" s="98"/>
      <c r="DW53" s="98"/>
      <c r="DX53" s="98"/>
      <c r="DY53" s="98"/>
      <c r="DZ53" s="98"/>
      <c r="EA53" s="98"/>
      <c r="EB53" s="98"/>
      <c r="EC53" s="98"/>
      <c r="ED53" s="98"/>
      <c r="EE53" s="98"/>
      <c r="EF53" s="98"/>
      <c r="EG53" s="98"/>
      <c r="EH53" s="98"/>
      <c r="EI53" s="98"/>
      <c r="EJ53" s="98"/>
      <c r="EK53" s="98"/>
      <c r="EL53" s="98"/>
      <c r="EM53" s="98"/>
      <c r="EN53" s="98"/>
      <c r="EO53" s="98"/>
      <c r="EP53" s="98"/>
      <c r="EQ53" s="98"/>
      <c r="ER53" s="98"/>
      <c r="ES53" s="98"/>
      <c r="ET53" s="98"/>
      <c r="EU53" s="98"/>
      <c r="EV53" s="98"/>
      <c r="EW53" s="98"/>
      <c r="EX53" s="98"/>
      <c r="EY53" s="98"/>
      <c r="EZ53" s="98"/>
      <c r="FA53" s="98"/>
      <c r="FB53" s="98"/>
      <c r="FC53" s="98"/>
      <c r="FD53" s="98"/>
      <c r="FE53" s="98"/>
      <c r="FF53" s="98"/>
      <c r="FG53" s="98"/>
      <c r="FH53" s="98"/>
      <c r="FI53" s="98"/>
      <c r="FJ53" s="98"/>
      <c r="FK53" s="98"/>
      <c r="FL53" s="98"/>
      <c r="FM53" s="98"/>
      <c r="FN53" s="98"/>
      <c r="FO53" s="98"/>
      <c r="FP53" s="98"/>
      <c r="FQ53" s="98"/>
      <c r="FR53" s="98"/>
      <c r="FS53" s="98"/>
      <c r="FT53" s="98"/>
      <c r="FU53" s="98"/>
      <c r="FV53" s="98"/>
      <c r="FW53" s="98"/>
      <c r="FX53" s="98"/>
      <c r="FY53" s="98"/>
      <c r="FZ53" s="98"/>
      <c r="GA53" s="98"/>
      <c r="GB53" s="98"/>
      <c r="GC53" s="98"/>
      <c r="GD53" s="98"/>
      <c r="GE53" s="98"/>
      <c r="GF53" s="98"/>
      <c r="GG53" s="98"/>
      <c r="GH53" s="98"/>
      <c r="GI53" s="98"/>
      <c r="GJ53" s="98"/>
      <c r="GK53" s="98"/>
      <c r="GL53" s="98"/>
      <c r="GM53" s="98"/>
      <c r="GN53" s="98"/>
      <c r="GO53" s="98"/>
      <c r="GP53" s="98"/>
      <c r="GQ53" s="98"/>
      <c r="GR53" s="98"/>
      <c r="GS53" s="98"/>
      <c r="GT53" s="98"/>
      <c r="GU53" s="98"/>
      <c r="GV53" s="98"/>
      <c r="GW53" s="98"/>
      <c r="GX53" s="98"/>
      <c r="GY53" s="98"/>
      <c r="GZ53" s="98"/>
      <c r="HA53" s="98"/>
      <c r="HB53" s="98"/>
      <c r="HC53" s="98"/>
      <c r="HD53" s="98"/>
      <c r="HE53" s="98"/>
      <c r="HF53" s="98"/>
      <c r="HG53" s="98"/>
      <c r="HH53" s="98"/>
      <c r="HI53" s="98"/>
      <c r="HJ53" s="98"/>
      <c r="HK53" s="98"/>
      <c r="HL53" s="98"/>
      <c r="HM53" s="98"/>
      <c r="HN53" s="98"/>
      <c r="HO53" s="98"/>
      <c r="HP53" s="98"/>
      <c r="HQ53" s="98"/>
      <c r="HR53" s="98"/>
      <c r="HS53" s="98"/>
      <c r="HT53" s="98"/>
      <c r="HU53" s="98"/>
      <c r="HV53" s="98"/>
      <c r="HW53" s="98"/>
      <c r="HX53" s="98"/>
      <c r="HY53" s="98"/>
      <c r="HZ53" s="98"/>
      <c r="IA53" s="98"/>
      <c r="IB53" s="98"/>
      <c r="IC53" s="98"/>
      <c r="ID53" s="98"/>
      <c r="IE53" s="98"/>
      <c r="IF53" s="98"/>
      <c r="IG53" s="98"/>
      <c r="IH53" s="98"/>
      <c r="II53" s="98"/>
      <c r="IJ53" s="98"/>
      <c r="IK53" s="98"/>
      <c r="IL53" s="98"/>
      <c r="IM53" s="98"/>
      <c r="IN53" s="98"/>
      <c r="IO53" s="98"/>
      <c r="IP53" s="98"/>
      <c r="IQ53" s="98"/>
      <c r="IR53" s="98"/>
      <c r="IS53" s="98"/>
      <c r="IT53" s="98"/>
      <c r="IU53" s="98"/>
      <c r="IV53" s="99">
        <f>AVERAGE(T51:T53)</f>
        <v>0.96</v>
      </c>
    </row>
    <row r="54" spans="1:256" s="76" customFormat="1" ht="61.5" customHeight="1" x14ac:dyDescent="0.2">
      <c r="A54" s="165" t="s">
        <v>117</v>
      </c>
      <c r="B54" s="165" t="s">
        <v>119</v>
      </c>
      <c r="C54" s="165" t="s">
        <v>121</v>
      </c>
      <c r="D54" s="86" t="s">
        <v>193</v>
      </c>
      <c r="E54" s="221" t="s">
        <v>265</v>
      </c>
      <c r="F54" s="222"/>
      <c r="G54" s="164" t="s">
        <v>266</v>
      </c>
      <c r="H54" s="164" t="s">
        <v>144</v>
      </c>
      <c r="I54" s="164" t="s">
        <v>105</v>
      </c>
      <c r="J54" s="79" t="s">
        <v>267</v>
      </c>
      <c r="K54" s="167" t="s">
        <v>268</v>
      </c>
      <c r="L54" s="80" t="s">
        <v>269</v>
      </c>
      <c r="M54" s="114">
        <v>4</v>
      </c>
      <c r="N54" s="144">
        <v>1</v>
      </c>
      <c r="O54" s="115">
        <v>1</v>
      </c>
      <c r="P54" s="115"/>
      <c r="Q54" s="115"/>
      <c r="R54" s="127">
        <v>1</v>
      </c>
      <c r="S54" s="155">
        <f t="shared" si="0"/>
        <v>2</v>
      </c>
      <c r="T54" s="197">
        <f t="shared" si="1"/>
        <v>1</v>
      </c>
      <c r="U54" s="76">
        <v>0</v>
      </c>
      <c r="V54" s="76">
        <f>-COS((P54/Y54)*PI())</f>
        <v>-1</v>
      </c>
      <c r="W54" s="76">
        <v>0</v>
      </c>
      <c r="X54" s="76">
        <f>SIN((P54/Y54)*PI())</f>
        <v>0</v>
      </c>
      <c r="Y54" s="85">
        <v>1</v>
      </c>
      <c r="IV54" s="85">
        <f>AVERAGE(T54)</f>
        <v>1</v>
      </c>
    </row>
    <row r="55" spans="1:256" s="91" customFormat="1" ht="60.75" customHeight="1" x14ac:dyDescent="0.2">
      <c r="A55" s="164" t="s">
        <v>163</v>
      </c>
      <c r="B55" s="164" t="s">
        <v>170</v>
      </c>
      <c r="C55" s="165" t="s">
        <v>123</v>
      </c>
      <c r="D55" s="86" t="s">
        <v>171</v>
      </c>
      <c r="E55" s="221" t="s">
        <v>270</v>
      </c>
      <c r="F55" s="222"/>
      <c r="G55" s="164" t="s">
        <v>172</v>
      </c>
      <c r="H55" s="164" t="s">
        <v>144</v>
      </c>
      <c r="I55" s="164" t="s">
        <v>105</v>
      </c>
      <c r="J55" s="79" t="s">
        <v>138</v>
      </c>
      <c r="K55" s="167" t="s">
        <v>237</v>
      </c>
      <c r="L55" s="80" t="s">
        <v>236</v>
      </c>
      <c r="M55" s="70">
        <v>1</v>
      </c>
      <c r="N55" s="132">
        <v>0.25</v>
      </c>
      <c r="O55" s="132">
        <v>0.24</v>
      </c>
      <c r="P55" s="93"/>
      <c r="Q55" s="93"/>
      <c r="R55" s="70">
        <v>0.24</v>
      </c>
      <c r="S55" s="155">
        <f t="shared" si="0"/>
        <v>0.49</v>
      </c>
      <c r="T55" s="197">
        <f>O55/R55</f>
        <v>1</v>
      </c>
      <c r="U55" s="91">
        <v>0</v>
      </c>
      <c r="V55" s="91">
        <f>-COS((P55/Y55)*PI())</f>
        <v>-1</v>
      </c>
      <c r="W55" s="91">
        <v>0</v>
      </c>
      <c r="X55" s="91">
        <f>SIN((P55/Y55)*PI())</f>
        <v>0</v>
      </c>
      <c r="Y55" s="92">
        <v>1</v>
      </c>
      <c r="IV55" s="92">
        <f>AVERAGE(T55)</f>
        <v>1</v>
      </c>
    </row>
    <row r="56" spans="1:256" x14ac:dyDescent="0.2"/>
    <row r="57" spans="1:256" hidden="1" x14ac:dyDescent="0.2"/>
    <row r="58" spans="1:256" hidden="1" x14ac:dyDescent="0.2"/>
    <row r="59" spans="1:256" hidden="1" x14ac:dyDescent="0.2"/>
    <row r="60" spans="1:256" hidden="1" x14ac:dyDescent="0.2"/>
    <row r="61" spans="1:256" hidden="1" x14ac:dyDescent="0.2"/>
    <row r="62" spans="1:256" hidden="1" x14ac:dyDescent="0.2"/>
    <row r="63" spans="1:256" hidden="1" x14ac:dyDescent="0.2"/>
    <row r="64" spans="1:256" hidden="1" x14ac:dyDescent="0.2"/>
    <row r="65" spans="15:15" x14ac:dyDescent="0.2"/>
    <row r="66" spans="15:15" ht="15.75" x14ac:dyDescent="0.25">
      <c r="O66" s="101"/>
    </row>
    <row r="67" spans="15:15" ht="15.75" x14ac:dyDescent="0.25">
      <c r="O67" s="101"/>
    </row>
    <row r="68" spans="15:15" ht="15.75" x14ac:dyDescent="0.25">
      <c r="O68" s="101"/>
    </row>
    <row r="69" spans="15:15" ht="15.75" x14ac:dyDescent="0.25">
      <c r="O69" s="101"/>
    </row>
    <row r="70" spans="15:15" ht="15.75" x14ac:dyDescent="0.25">
      <c r="O70" s="101"/>
    </row>
    <row r="71" spans="15:15" ht="15.75" x14ac:dyDescent="0.25">
      <c r="O71" s="101"/>
    </row>
    <row r="72" spans="15:15" ht="15.75" x14ac:dyDescent="0.25">
      <c r="O72" s="101"/>
    </row>
    <row r="73" spans="15:15" ht="15.75" x14ac:dyDescent="0.25">
      <c r="O73" s="101"/>
    </row>
    <row r="74" spans="15:15" ht="15.75" x14ac:dyDescent="0.25">
      <c r="O74" s="101"/>
    </row>
    <row r="75" spans="15:15" ht="15.75" x14ac:dyDescent="0.25">
      <c r="O75" s="101"/>
    </row>
    <row r="76" spans="15:15" ht="15.75" x14ac:dyDescent="0.25">
      <c r="O76" s="101"/>
    </row>
    <row r="77" spans="15:15" ht="15.75" x14ac:dyDescent="0.25">
      <c r="O77" s="101"/>
    </row>
    <row r="78" spans="15:15" ht="15.75" x14ac:dyDescent="0.25">
      <c r="O78" s="101"/>
    </row>
    <row r="79" spans="15:15" ht="15.75" x14ac:dyDescent="0.25">
      <c r="O79" s="101"/>
    </row>
    <row r="80" spans="15:15"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sheetData>
  <autoFilter ref="A4:Y55">
    <filterColumn colId="4" showButton="0"/>
  </autoFilter>
  <mergeCells count="70">
    <mergeCell ref="E33:F33"/>
    <mergeCell ref="E34:F34"/>
    <mergeCell ref="E49:F49"/>
    <mergeCell ref="E32:F32"/>
    <mergeCell ref="E50:F50"/>
    <mergeCell ref="E41:F41"/>
    <mergeCell ref="E48:F48"/>
    <mergeCell ref="E36:F36"/>
    <mergeCell ref="E42:F42"/>
    <mergeCell ref="E43:F43"/>
    <mergeCell ref="E44:F44"/>
    <mergeCell ref="E45:F45"/>
    <mergeCell ref="E46:F46"/>
    <mergeCell ref="A1:B1"/>
    <mergeCell ref="C1:L1"/>
    <mergeCell ref="I3:I4"/>
    <mergeCell ref="J3:L3"/>
    <mergeCell ref="H3:H4"/>
    <mergeCell ref="G3:G4"/>
    <mergeCell ref="A3:A4"/>
    <mergeCell ref="B3:B4"/>
    <mergeCell ref="C3:C4"/>
    <mergeCell ref="D3:D4"/>
    <mergeCell ref="T3:T4"/>
    <mergeCell ref="M3:M4"/>
    <mergeCell ref="N3:Q3"/>
    <mergeCell ref="E16:F16"/>
    <mergeCell ref="R3:R4"/>
    <mergeCell ref="S3:S4"/>
    <mergeCell ref="E5:F5"/>
    <mergeCell ref="E11:F11"/>
    <mergeCell ref="E10:F10"/>
    <mergeCell ref="E15:F15"/>
    <mergeCell ref="E13:F13"/>
    <mergeCell ref="E14:F14"/>
    <mergeCell ref="E6:F6"/>
    <mergeCell ref="M1:P1"/>
    <mergeCell ref="Q1:S1"/>
    <mergeCell ref="E54:F54"/>
    <mergeCell ref="E55:F55"/>
    <mergeCell ref="E3:F4"/>
    <mergeCell ref="E51:F51"/>
    <mergeCell ref="E53:F53"/>
    <mergeCell ref="E35:F35"/>
    <mergeCell ref="E52:F52"/>
    <mergeCell ref="E37:F37"/>
    <mergeCell ref="E38:F38"/>
    <mergeCell ref="E39:F39"/>
    <mergeCell ref="E31:F31"/>
    <mergeCell ref="E40:F40"/>
    <mergeCell ref="E47:F47"/>
    <mergeCell ref="O2:T2"/>
    <mergeCell ref="E20:F20"/>
    <mergeCell ref="E21:F21"/>
    <mergeCell ref="E7:F7"/>
    <mergeCell ref="E8:F8"/>
    <mergeCell ref="E9:F9"/>
    <mergeCell ref="E18:F18"/>
    <mergeCell ref="E19:F19"/>
    <mergeCell ref="E12:F12"/>
    <mergeCell ref="E17:F17"/>
    <mergeCell ref="E28:F28"/>
    <mergeCell ref="E29:F29"/>
    <mergeCell ref="E30:F30"/>
    <mergeCell ref="E22:F22"/>
    <mergeCell ref="E23:F23"/>
    <mergeCell ref="E24:F24"/>
    <mergeCell ref="E25:F25"/>
    <mergeCell ref="E27:F27"/>
    <mergeCell ref="E26:F26"/>
  </mergeCells>
  <printOptions horizontalCentered="1"/>
  <pageMargins left="0.43307086614173229" right="0.43307086614173229" top="0.74803149606299213" bottom="0.74803149606299213" header="0.31496062992125984" footer="0.31496062992125984"/>
  <pageSetup paperSize="14" scale="39" fitToHeight="3" orientation="landscape" r:id="rId1"/>
  <rowBreaks count="2" manualBreakCount="2">
    <brk id="18" max="16383" man="1"/>
    <brk id="37"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Layout" topLeftCell="A6" workbookViewId="0">
      <selection activeCell="F12" sqref="F12:H18"/>
    </sheetView>
  </sheetViews>
  <sheetFormatPr baseColWidth="10" defaultRowHeight="12.75" x14ac:dyDescent="0.2"/>
  <sheetData>
    <row r="1" spans="1:8" x14ac:dyDescent="0.2">
      <c r="A1" s="238" t="s">
        <v>137</v>
      </c>
      <c r="B1" s="238"/>
      <c r="C1" s="238"/>
      <c r="D1" s="238"/>
      <c r="E1" s="238"/>
      <c r="F1" s="238"/>
      <c r="G1" s="238"/>
      <c r="H1" s="238"/>
    </row>
    <row r="2" spans="1:8" x14ac:dyDescent="0.2">
      <c r="A2" s="238"/>
      <c r="B2" s="238"/>
      <c r="C2" s="238"/>
      <c r="D2" s="238"/>
      <c r="E2" s="238"/>
      <c r="F2" s="238"/>
      <c r="G2" s="238"/>
      <c r="H2" s="238"/>
    </row>
    <row r="4" spans="1:8" x14ac:dyDescent="0.2">
      <c r="A4" s="239" t="s">
        <v>68</v>
      </c>
      <c r="B4" s="239"/>
      <c r="C4" s="239"/>
      <c r="D4" s="239"/>
      <c r="E4" s="239"/>
      <c r="F4" s="239"/>
      <c r="G4" s="239"/>
      <c r="H4" s="239"/>
    </row>
    <row r="5" spans="1:8" x14ac:dyDescent="0.2">
      <c r="A5" s="239" t="s">
        <v>130</v>
      </c>
      <c r="B5" s="239"/>
      <c r="C5" s="239"/>
      <c r="D5" s="239"/>
      <c r="E5" s="239"/>
      <c r="F5" s="239"/>
      <c r="G5" s="239"/>
      <c r="H5" s="239"/>
    </row>
    <row r="6" spans="1:8" x14ac:dyDescent="0.2">
      <c r="A6" s="240" t="s">
        <v>131</v>
      </c>
      <c r="B6" s="241"/>
      <c r="C6" s="241"/>
      <c r="D6" s="241"/>
      <c r="E6" s="241"/>
      <c r="F6" s="241"/>
      <c r="G6" s="241"/>
      <c r="H6" s="241"/>
    </row>
    <row r="7" spans="1:8" x14ac:dyDescent="0.2">
      <c r="A7" s="242">
        <f>+'INDICADORES IDEP 2019'!T5</f>
        <v>1</v>
      </c>
      <c r="B7" s="241"/>
      <c r="C7" s="241"/>
      <c r="D7" s="241"/>
      <c r="E7" s="241"/>
      <c r="F7" s="241"/>
      <c r="G7" s="241"/>
      <c r="H7" s="241"/>
    </row>
    <row r="9" spans="1:8" ht="39" customHeight="1" x14ac:dyDescent="0.2">
      <c r="A9" s="243" t="str">
        <f>+'INDICADORES IDEP 2019'!E5</f>
        <v xml:space="preserve"> Avance en el desarrollo de la estrategia de Comunicación, Socialización y Divulgación del Sistema de Seguimiento a la política educativa distrital en los contextos escolares</v>
      </c>
      <c r="B9" s="244"/>
      <c r="C9" s="244"/>
      <c r="D9" s="244"/>
      <c r="E9" s="244"/>
      <c r="F9" s="244"/>
      <c r="G9" s="244"/>
      <c r="H9" s="245"/>
    </row>
    <row r="11" spans="1:8" x14ac:dyDescent="0.2">
      <c r="F11" s="240" t="s">
        <v>132</v>
      </c>
      <c r="G11" s="241"/>
      <c r="H11" s="241"/>
    </row>
    <row r="12" spans="1:8" x14ac:dyDescent="0.2">
      <c r="F12" s="246" t="s">
        <v>133</v>
      </c>
      <c r="G12" s="247"/>
      <c r="H12" s="247"/>
    </row>
    <row r="13" spans="1:8" x14ac:dyDescent="0.2">
      <c r="F13" s="247"/>
      <c r="G13" s="247"/>
      <c r="H13" s="247"/>
    </row>
    <row r="14" spans="1:8" x14ac:dyDescent="0.2">
      <c r="F14" s="247"/>
      <c r="G14" s="247"/>
      <c r="H14" s="247"/>
    </row>
    <row r="15" spans="1:8" x14ac:dyDescent="0.2">
      <c r="F15" s="247"/>
      <c r="G15" s="247"/>
      <c r="H15" s="247"/>
    </row>
    <row r="16" spans="1:8" x14ac:dyDescent="0.2">
      <c r="F16" s="247"/>
      <c r="G16" s="247"/>
      <c r="H16" s="247"/>
    </row>
    <row r="17" spans="1:8" x14ac:dyDescent="0.2">
      <c r="F17" s="247"/>
      <c r="G17" s="247"/>
      <c r="H17" s="247"/>
    </row>
    <row r="18" spans="1:8" x14ac:dyDescent="0.2">
      <c r="F18" s="247"/>
      <c r="G18" s="247"/>
      <c r="H18" s="247"/>
    </row>
    <row r="21" spans="1:8" x14ac:dyDescent="0.2">
      <c r="A21" s="239" t="s">
        <v>134</v>
      </c>
      <c r="B21" s="239"/>
      <c r="C21" s="239"/>
      <c r="D21" s="239"/>
      <c r="E21" s="239"/>
      <c r="F21" s="239"/>
      <c r="G21" s="239"/>
      <c r="H21" s="239"/>
    </row>
    <row r="22" spans="1:8" x14ac:dyDescent="0.2">
      <c r="A22" s="240" t="s">
        <v>131</v>
      </c>
      <c r="B22" s="241"/>
      <c r="C22" s="241"/>
      <c r="D22" s="241"/>
      <c r="E22" s="241"/>
      <c r="F22" s="241"/>
      <c r="G22" s="241"/>
      <c r="H22" s="241"/>
    </row>
    <row r="23" spans="1:8" x14ac:dyDescent="0.2">
      <c r="A23" s="242" t="e">
        <f>+'INDICADORES IDEP 2019'!#REF!</f>
        <v>#REF!</v>
      </c>
      <c r="B23" s="241"/>
      <c r="C23" s="241"/>
      <c r="D23" s="241"/>
      <c r="E23" s="241"/>
      <c r="F23" s="241"/>
      <c r="G23" s="241"/>
      <c r="H23" s="241"/>
    </row>
    <row r="25" spans="1:8" ht="39" customHeight="1" x14ac:dyDescent="0.2">
      <c r="A25" s="243" t="s">
        <v>136</v>
      </c>
      <c r="B25" s="244"/>
      <c r="C25" s="244"/>
      <c r="D25" s="244"/>
      <c r="E25" s="244"/>
      <c r="F25" s="244"/>
      <c r="G25" s="244"/>
      <c r="H25" s="245"/>
    </row>
    <row r="27" spans="1:8" x14ac:dyDescent="0.2">
      <c r="F27" s="240" t="s">
        <v>132</v>
      </c>
      <c r="G27" s="241"/>
      <c r="H27" s="241"/>
    </row>
    <row r="28" spans="1:8" x14ac:dyDescent="0.2">
      <c r="F28" s="246" t="s">
        <v>135</v>
      </c>
      <c r="G28" s="247"/>
      <c r="H28" s="247"/>
    </row>
    <row r="29" spans="1:8" x14ac:dyDescent="0.2">
      <c r="F29" s="247"/>
      <c r="G29" s="247"/>
      <c r="H29" s="247"/>
    </row>
    <row r="30" spans="1:8" x14ac:dyDescent="0.2">
      <c r="F30" s="247"/>
      <c r="G30" s="247"/>
      <c r="H30" s="247"/>
    </row>
    <row r="31" spans="1:8" x14ac:dyDescent="0.2">
      <c r="F31" s="247"/>
      <c r="G31" s="247"/>
      <c r="H31" s="247"/>
    </row>
    <row r="32" spans="1:8" x14ac:dyDescent="0.2">
      <c r="F32" s="247"/>
      <c r="G32" s="247"/>
      <c r="H32" s="247"/>
    </row>
    <row r="33" spans="6:8" x14ac:dyDescent="0.2">
      <c r="F33" s="247"/>
      <c r="G33" s="247"/>
      <c r="H33" s="247"/>
    </row>
    <row r="34" spans="6:8" x14ac:dyDescent="0.2">
      <c r="F34" s="247"/>
      <c r="G34" s="247"/>
      <c r="H34" s="247"/>
    </row>
  </sheetData>
  <mergeCells count="14">
    <mergeCell ref="F27:H27"/>
    <mergeCell ref="A25:H25"/>
    <mergeCell ref="A4:H4"/>
    <mergeCell ref="F28:H34"/>
    <mergeCell ref="F11:H11"/>
    <mergeCell ref="F12:H18"/>
    <mergeCell ref="A21:H21"/>
    <mergeCell ref="A22:H22"/>
    <mergeCell ref="A23:H23"/>
    <mergeCell ref="A1:H2"/>
    <mergeCell ref="A5:H5"/>
    <mergeCell ref="A6:H6"/>
    <mergeCell ref="A7:H7"/>
    <mergeCell ref="A9:H9"/>
  </mergeCells>
  <pageMargins left="0.7" right="0.7" top="0.75" bottom="0.75" header="0.3" footer="0.3"/>
  <pageSetup paperSize="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Semaforo proceso</vt:lpstr>
      <vt:lpstr>PESOS_PORCENTUALES</vt:lpstr>
      <vt:lpstr>Criterio de calificacion</vt:lpstr>
      <vt:lpstr>INDICADORES IDEP 2019</vt:lpstr>
      <vt:lpstr>Hoja2</vt:lpstr>
      <vt:lpstr>'Criterio de calificacion'!Área_de_impresión</vt:lpstr>
      <vt:lpstr>'INDICADORES IDEP 2019'!Área_de_impresión</vt:lpstr>
      <vt:lpstr>'Semaforo proceso'!Área_de_impresión</vt:lpstr>
      <vt:lpstr>'INDICADORES IDEP 2019'!Títulos_a_imprimir</vt:lpstr>
    </vt:vector>
  </TitlesOfParts>
  <Company>ASD 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SONALV</dc:creator>
  <cp:lastModifiedBy>Sistema Integrado de Gestión</cp:lastModifiedBy>
  <cp:lastPrinted>2018-04-16T17:44:25Z</cp:lastPrinted>
  <dcterms:created xsi:type="dcterms:W3CDTF">2008-10-22T15:41:48Z</dcterms:created>
  <dcterms:modified xsi:type="dcterms:W3CDTF">2019-07-09T14:13:30Z</dcterms:modified>
</cp:coreProperties>
</file>